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na Flemming\Box Sync\R&amp;D\ResourceData.org\Data Associated to Reports\Ghana oil sales report\"/>
    </mc:Choice>
  </mc:AlternateContent>
  <workbookProtection workbookAlgorithmName="SHA-512" workbookHashValue="0yli0LTLAB7OtURkv011eZbWEomuzQbMVuRbDaCktkNsURVYcon4jDum/dHmSgWRyI0WvLReKl1JokSQD8FX4Q==" workbookSaltValue="Mt1U/8nYX0iEg1CQXcB9Vw==" workbookSpinCount="100000" lockStructure="1"/>
  <bookViews>
    <workbookView xWindow="-105" yWindow="-105" windowWidth="23250" windowHeight="12540" tabRatio="845"/>
  </bookViews>
  <sheets>
    <sheet name="Welcome" sheetId="32" r:id="rId1"/>
    <sheet name="Interactive_data" sheetId="46" r:id="rId2"/>
    <sheet name="lists" sheetId="47" state="hidden" r:id="rId3"/>
    <sheet name="Oil sales revenue by cargo" sheetId="39" r:id="rId4"/>
    <sheet name="Oil revenue distribution_2019" sheetId="40" r:id="rId5"/>
    <sheet name="Sources of oil revenue_2019" sheetId="41" r:id="rId6"/>
    <sheet name="Oil sales by buyer 2015-2019" sheetId="42" r:id="rId7"/>
    <sheet name="Buying company oil sales PtG" sheetId="43" r:id="rId8"/>
  </sheets>
  <externalReferences>
    <externalReference r:id="rId9"/>
  </externalReferences>
  <definedNames>
    <definedName name="_xlnm._FilterDatabase" localSheetId="7" hidden="1">'Buying company oil sales PtG'!$A$5:$J$5</definedName>
    <definedName name="_xlnm._FilterDatabase" localSheetId="4" hidden="1">'Oil revenue distribution_2019'!$A$6:$L$6</definedName>
    <definedName name="_xlnm._FilterDatabase" localSheetId="6" hidden="1">'Oil sales by buyer 2015-2019'!$A$6:$N$38</definedName>
    <definedName name="_xlnm._FilterDatabase" localSheetId="3" hidden="1">'Oil sales revenue by cargo'!$A$5:$O$5</definedName>
    <definedName name="_xlnm._FilterDatabase" localSheetId="5" hidden="1">'Sources of oil revenue_2019'!$B$5:$H$5</definedName>
    <definedName name="ddGlobalZoom" hidden="1">[1]tblDD!$B$2:$B$7</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8" i="46" l="1"/>
  <c r="B35" i="46"/>
  <c r="U10" i="46"/>
  <c r="O78" i="39"/>
  <c r="O77" i="39"/>
  <c r="O76" i="39"/>
  <c r="O75" i="39"/>
  <c r="O74" i="39"/>
  <c r="O73" i="39"/>
  <c r="O72" i="39"/>
  <c r="O71" i="39"/>
  <c r="O70" i="39"/>
  <c r="O69" i="39"/>
  <c r="O68"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O29" i="39"/>
  <c r="O28" i="39"/>
  <c r="O27" i="39"/>
  <c r="O26" i="39"/>
  <c r="O25" i="39"/>
  <c r="O24" i="39"/>
  <c r="O23" i="39"/>
  <c r="O22" i="39"/>
  <c r="O21" i="39"/>
  <c r="O20" i="39"/>
  <c r="O19" i="39"/>
  <c r="O18" i="39"/>
  <c r="O17" i="39"/>
  <c r="O16" i="39"/>
  <c r="O15" i="39"/>
  <c r="O14" i="39"/>
  <c r="O13" i="39"/>
  <c r="O12" i="39"/>
  <c r="O11" i="39"/>
  <c r="O10" i="39"/>
  <c r="O9" i="39"/>
  <c r="O8" i="39"/>
  <c r="O7" i="39"/>
  <c r="O6" i="39"/>
  <c r="F45" i="46"/>
  <c r="E45" i="46"/>
  <c r="E78" i="39" l="1"/>
  <c r="E77" i="39"/>
  <c r="E76" i="39"/>
  <c r="E75" i="39"/>
  <c r="E74" i="39"/>
  <c r="E73" i="39"/>
  <c r="E72" i="39"/>
  <c r="E71" i="39"/>
  <c r="E70" i="39"/>
  <c r="E69" i="39"/>
  <c r="E68" i="39"/>
  <c r="E67" i="39"/>
  <c r="E66" i="39"/>
  <c r="E65" i="39"/>
  <c r="E64" i="39"/>
  <c r="E63" i="39"/>
  <c r="E62" i="39"/>
  <c r="E61" i="39"/>
  <c r="E60" i="39"/>
  <c r="E59" i="39"/>
  <c r="E58" i="39"/>
  <c r="E57" i="39"/>
  <c r="E56" i="39"/>
  <c r="E55" i="39"/>
  <c r="E54" i="39"/>
  <c r="E53" i="39"/>
  <c r="E52" i="39"/>
  <c r="E51" i="39"/>
  <c r="E50" i="39"/>
  <c r="E49" i="39"/>
  <c r="E48" i="39"/>
  <c r="E47" i="39"/>
  <c r="E46" i="39"/>
  <c r="E45" i="39"/>
  <c r="E44" i="39"/>
  <c r="E43" i="39"/>
  <c r="E42" i="39"/>
  <c r="E41" i="39"/>
  <c r="E40" i="39"/>
  <c r="E39" i="39"/>
  <c r="E38" i="39"/>
  <c r="E37" i="39"/>
  <c r="E36" i="39"/>
  <c r="E35" i="39"/>
  <c r="E34" i="39"/>
  <c r="E33" i="39"/>
  <c r="E32" i="39"/>
  <c r="E31" i="39"/>
  <c r="E30" i="39"/>
  <c r="E29" i="39"/>
  <c r="E28" i="39"/>
  <c r="E27" i="39"/>
  <c r="E26" i="39"/>
  <c r="E25" i="39"/>
  <c r="E24" i="39"/>
  <c r="E23" i="39"/>
  <c r="E22" i="39"/>
  <c r="E21" i="39"/>
  <c r="E20" i="39"/>
  <c r="E19" i="39"/>
  <c r="E18" i="39"/>
  <c r="E17" i="39"/>
  <c r="E16" i="39"/>
  <c r="E15" i="39"/>
  <c r="E14" i="39"/>
  <c r="E13" i="39"/>
  <c r="E12" i="39"/>
  <c r="E11" i="39"/>
  <c r="E10" i="39"/>
  <c r="E9" i="39"/>
  <c r="E8" i="39"/>
  <c r="E7" i="39"/>
  <c r="E6" i="39"/>
  <c r="E43" i="46" l="1"/>
  <c r="D38" i="46"/>
  <c r="F47" i="46"/>
  <c r="F48" i="46"/>
  <c r="F49" i="46"/>
  <c r="F50" i="46"/>
  <c r="F51" i="46"/>
  <c r="F46" i="46"/>
  <c r="E51" i="46"/>
  <c r="E50" i="46"/>
  <c r="E49" i="46"/>
  <c r="E48" i="46"/>
  <c r="E47" i="46"/>
  <c r="E46" i="46"/>
  <c r="H46" i="46" l="1"/>
  <c r="H50" i="46"/>
  <c r="H47" i="46"/>
  <c r="H51" i="46"/>
  <c r="H48" i="46"/>
  <c r="H45" i="46"/>
  <c r="H49" i="46"/>
  <c r="G47" i="46"/>
  <c r="G51" i="46"/>
  <c r="G48" i="46"/>
  <c r="G45" i="46"/>
  <c r="G49" i="46"/>
  <c r="G46" i="46"/>
  <c r="G50" i="46"/>
  <c r="E41" i="46"/>
  <c r="E42" i="46"/>
  <c r="D43" i="46"/>
  <c r="G43" i="46" s="1"/>
  <c r="D41" i="46"/>
  <c r="D42" i="46"/>
  <c r="R11" i="46"/>
  <c r="R10" i="46"/>
  <c r="Q11" i="46"/>
  <c r="Q10" i="46"/>
  <c r="O6" i="46" s="1"/>
  <c r="B7" i="46"/>
  <c r="O35" i="46"/>
  <c r="P38" i="46"/>
  <c r="I8" i="46"/>
  <c r="D10" i="46"/>
  <c r="E10" i="46"/>
  <c r="I11" i="46" s="1"/>
  <c r="G41" i="46" l="1"/>
  <c r="G42" i="46"/>
  <c r="E21" i="46"/>
  <c r="E15" i="46"/>
  <c r="E19" i="46"/>
  <c r="D16" i="46"/>
  <c r="D20" i="46"/>
  <c r="E16" i="46"/>
  <c r="E20" i="46"/>
  <c r="D17" i="46"/>
  <c r="D21" i="46"/>
  <c r="E17" i="46"/>
  <c r="D18" i="46"/>
  <c r="E18" i="46"/>
  <c r="D15" i="46"/>
  <c r="D19" i="46"/>
  <c r="D14" i="46"/>
  <c r="G10" i="46"/>
  <c r="D8" i="46" s="1"/>
  <c r="F10" i="46"/>
  <c r="S10" i="46"/>
  <c r="S11" i="46"/>
  <c r="G38" i="46" l="1"/>
  <c r="P8" i="46"/>
  <c r="G18" i="46"/>
  <c r="F18" i="46"/>
  <c r="F21" i="46"/>
  <c r="G21" i="46"/>
  <c r="F20" i="46"/>
  <c r="G20" i="46"/>
  <c r="F19" i="46"/>
  <c r="G19" i="46"/>
  <c r="F17" i="46"/>
  <c r="G17" i="46"/>
  <c r="F16" i="46"/>
  <c r="G16" i="46"/>
  <c r="F15" i="46"/>
  <c r="G15" i="46"/>
  <c r="C8" i="40"/>
  <c r="C9" i="40"/>
  <c r="C10" i="40"/>
  <c r="C11" i="40"/>
  <c r="C12" i="40"/>
  <c r="C13" i="40"/>
  <c r="C14" i="40"/>
  <c r="C15" i="40"/>
  <c r="C16" i="40"/>
  <c r="C17" i="40"/>
  <c r="C18" i="40"/>
  <c r="C7" i="40"/>
  <c r="V38" i="46" l="1"/>
  <c r="R38" i="46"/>
  <c r="U38" i="46"/>
  <c r="Q38" i="46"/>
  <c r="R39" i="46" s="1"/>
  <c r="T38" i="46"/>
  <c r="S38" i="46"/>
  <c r="S39" i="46" l="1"/>
  <c r="T39" i="46"/>
  <c r="U39" i="46" s="1"/>
  <c r="E14" i="46"/>
  <c r="G14" i="46" l="1"/>
  <c r="F14" i="46"/>
</calcChain>
</file>

<file path=xl/sharedStrings.xml><?xml version="1.0" encoding="utf-8"?>
<sst xmlns="http://schemas.openxmlformats.org/spreadsheetml/2006/main" count="933" uniqueCount="204">
  <si>
    <t>-</t>
  </si>
  <si>
    <t>Z</t>
  </si>
  <si>
    <t>Lifting</t>
  </si>
  <si>
    <t>Date of Lifting</t>
  </si>
  <si>
    <t>Year</t>
  </si>
  <si>
    <t>Receipt Date</t>
  </si>
  <si>
    <t>Volume of lifting (bbls)</t>
  </si>
  <si>
    <t>Pricing Option Fees</t>
  </si>
  <si>
    <t>Value of Lifting(US$)</t>
  </si>
  <si>
    <t>Value of Lifting(GH¢)</t>
  </si>
  <si>
    <t>Spot</t>
  </si>
  <si>
    <t>1st Lifting</t>
  </si>
  <si>
    <t xml:space="preserve">- </t>
  </si>
  <si>
    <t>2nd Lifting</t>
  </si>
  <si>
    <t>3rd Lifting</t>
  </si>
  <si>
    <t>4th Lifting</t>
  </si>
  <si>
    <t>5th Lifting</t>
  </si>
  <si>
    <t>Term</t>
  </si>
  <si>
    <t>6th Lifting</t>
  </si>
  <si>
    <t>7th Lifting</t>
  </si>
  <si>
    <t>8th Lifting</t>
  </si>
  <si>
    <t>9th Lifting</t>
  </si>
  <si>
    <t>10th Lifting</t>
  </si>
  <si>
    <t>11th Lifting</t>
  </si>
  <si>
    <t>12th Lifting</t>
  </si>
  <si>
    <t>13th Lifting</t>
  </si>
  <si>
    <t>14th Lifting</t>
  </si>
  <si>
    <t>15th Lifting</t>
  </si>
  <si>
    <t>16th Lifting</t>
  </si>
  <si>
    <t>17th Lifting</t>
  </si>
  <si>
    <t>18th Lifting</t>
  </si>
  <si>
    <t>19th Lifting</t>
  </si>
  <si>
    <t>20th Lifting</t>
  </si>
  <si>
    <t>21st Lifting</t>
  </si>
  <si>
    <t>22nd Lifting</t>
  </si>
  <si>
    <t>23rd Lifting</t>
  </si>
  <si>
    <t>24th Lifting</t>
  </si>
  <si>
    <t>25th Lifting</t>
  </si>
  <si>
    <t>26th Lifting</t>
  </si>
  <si>
    <t>27th Lifting</t>
  </si>
  <si>
    <t>28th Lifting</t>
  </si>
  <si>
    <t>29th Lifting</t>
  </si>
  <si>
    <t>30th Lifting</t>
  </si>
  <si>
    <t>31st Lifting</t>
  </si>
  <si>
    <t>32nd Lifting</t>
  </si>
  <si>
    <t>33rd Lifting</t>
  </si>
  <si>
    <t>34th Lifting</t>
  </si>
  <si>
    <t>TEN</t>
  </si>
  <si>
    <t>35th Lifting</t>
  </si>
  <si>
    <t>36th Lifting</t>
  </si>
  <si>
    <t>37th Lifting</t>
  </si>
  <si>
    <t>38th Lifting</t>
  </si>
  <si>
    <t>39th Lifting</t>
  </si>
  <si>
    <t>40th Lifting</t>
  </si>
  <si>
    <t>41st Lifting</t>
  </si>
  <si>
    <t>SANKOFA</t>
  </si>
  <si>
    <t>42nd Lifting</t>
  </si>
  <si>
    <t>43rd Lifting</t>
  </si>
  <si>
    <t>7th  Lifting</t>
  </si>
  <si>
    <t>44th Lifting</t>
  </si>
  <si>
    <t>45th Lifting</t>
  </si>
  <si>
    <t>46th Lifting</t>
  </si>
  <si>
    <t>47th Lifting</t>
  </si>
  <si>
    <t>48th Lifting</t>
  </si>
  <si>
    <t>49th Lifting</t>
  </si>
  <si>
    <t>50th Lifting</t>
  </si>
  <si>
    <t>51st Lifting</t>
  </si>
  <si>
    <t>52nd Lifting</t>
  </si>
  <si>
    <t>53rd Lifting</t>
  </si>
  <si>
    <t>54th Lifting</t>
  </si>
  <si>
    <t>Date of Distribution</t>
  </si>
  <si>
    <t>Total Payments (US$)</t>
  </si>
  <si>
    <t>Total Payments (GH¢)</t>
  </si>
  <si>
    <t>Jubilee</t>
  </si>
  <si>
    <t>47th</t>
  </si>
  <si>
    <t>48th</t>
  </si>
  <si>
    <t>49th</t>
  </si>
  <si>
    <t>50th</t>
  </si>
  <si>
    <t>51st</t>
  </si>
  <si>
    <t>52nd</t>
  </si>
  <si>
    <t>10th</t>
  </si>
  <si>
    <t>11th</t>
  </si>
  <si>
    <t>12th</t>
  </si>
  <si>
    <t>13th</t>
  </si>
  <si>
    <t>Sankofa</t>
  </si>
  <si>
    <t>2nd</t>
  </si>
  <si>
    <t>3rd</t>
  </si>
  <si>
    <t>Totals</t>
  </si>
  <si>
    <t>US$</t>
  </si>
  <si>
    <t>Surface Rentals</t>
  </si>
  <si>
    <t>Corporate Income Tax</t>
  </si>
  <si>
    <t>PHF income</t>
  </si>
  <si>
    <t>Total Petroleum Receipts</t>
  </si>
  <si>
    <t>GHÂ¢</t>
  </si>
  <si>
    <t>Buyer</t>
  </si>
  <si>
    <t>Field</t>
  </si>
  <si>
    <t>Unipec</t>
  </si>
  <si>
    <t>Trafigura</t>
  </si>
  <si>
    <t>Springfield</t>
  </si>
  <si>
    <t>Glencore</t>
  </si>
  <si>
    <t>Litasco</t>
  </si>
  <si>
    <t>Vitol</t>
  </si>
  <si>
    <t>Counterparty</t>
  </si>
  <si>
    <t>Counterparty Country</t>
  </si>
  <si>
    <t>Load Port</t>
  </si>
  <si>
    <t>Buying entity</t>
  </si>
  <si>
    <t>Volume (000 barrels)</t>
  </si>
  <si>
    <t>Grade</t>
  </si>
  <si>
    <t>Incoterm</t>
  </si>
  <si>
    <t>Bill of Lading Date</t>
  </si>
  <si>
    <t>Type of Oil</t>
  </si>
  <si>
    <t>Ghana National Petroleum Corporation</t>
  </si>
  <si>
    <t>Ghana</t>
  </si>
  <si>
    <t>Glencore Energy UK Ltd</t>
  </si>
  <si>
    <t>JubileeCO</t>
  </si>
  <si>
    <t>FOB</t>
  </si>
  <si>
    <t>16.Dec.17</t>
  </si>
  <si>
    <t>Equity Production from NOCs owned domestic fields</t>
  </si>
  <si>
    <t>Sheet</t>
  </si>
  <si>
    <t>Description</t>
  </si>
  <si>
    <t>Oil sales revenue by cargo</t>
  </si>
  <si>
    <t>Oil revenue distribution_2019</t>
  </si>
  <si>
    <t>Sources of oil revenue_2019</t>
  </si>
  <si>
    <t>Cargo number of the year from the same field</t>
  </si>
  <si>
    <t>Sales contract type (Spot vs term)</t>
  </si>
  <si>
    <t>Financial Quarter</t>
  </si>
  <si>
    <t>Source of oil revenue</t>
  </si>
  <si>
    <t>Unit</t>
  </si>
  <si>
    <t>Distribution of 2019 oil sales revenue by lifting from the Ministry of Finance's Petroleum Receipts and Distribution reports</t>
  </si>
  <si>
    <t>Oil sales revenue by payment type (in-kind royaltities or Carried and particpiating interest) from the Ministry of Finance's Petroleum Receipts and Distribution reports</t>
  </si>
  <si>
    <t>Oil sales revenue: by field and year</t>
  </si>
  <si>
    <t>Choose field</t>
  </si>
  <si>
    <t>Choose year</t>
  </si>
  <si>
    <t>Choose buyer</t>
  </si>
  <si>
    <t>2019 oil revenue distribution: by field</t>
  </si>
  <si>
    <t>Field name</t>
  </si>
  <si>
    <t>Volume (bbls)</t>
  </si>
  <si>
    <t>Value (US$)</t>
  </si>
  <si>
    <t xml:space="preserve">Year </t>
  </si>
  <si>
    <t>Oil sales transations: by buyer and field</t>
  </si>
  <si>
    <t>Total cargo value US$</t>
  </si>
  <si>
    <t>Cargo</t>
  </si>
  <si>
    <t>Annual Budget Funding Amount (US$)</t>
  </si>
  <si>
    <t>Equity Financing Cost transfer to GNPC (US$)</t>
  </si>
  <si>
    <t>Crude Oil Net Carried and Participation Interest transfer to GNPC (US$)</t>
  </si>
  <si>
    <t>Ghana Stabilisation Fund allocation from GPF (US$)</t>
  </si>
  <si>
    <t>Ghana Heritage Fund allocation from GPF  (US$)</t>
  </si>
  <si>
    <t>Total transfered to GNPC (US$)</t>
  </si>
  <si>
    <t>Total transfered to ABFA and GPFs (US$)</t>
  </si>
  <si>
    <t>Total transfered to Ghana Petroleum Funds (US$)</t>
  </si>
  <si>
    <t>Value (USD):</t>
  </si>
  <si>
    <t>Buying Company Payments to Governments Disclosures</t>
  </si>
  <si>
    <t>Information disclosed by buying companies on their purchases of crude from Ghana National Petroleum Corporation</t>
  </si>
  <si>
    <t>Source:</t>
  </si>
  <si>
    <t>Selling Price (US$/bbl)</t>
  </si>
  <si>
    <t xml:space="preserve">Jubilee </t>
  </si>
  <si>
    <t>Royalties</t>
  </si>
  <si>
    <t>Carried and Participating Interest</t>
  </si>
  <si>
    <t>Jubilee; TEN; SANKOFA</t>
  </si>
  <si>
    <t xml:space="preserve">Field </t>
  </si>
  <si>
    <t>Title:</t>
  </si>
  <si>
    <t>Description:</t>
  </si>
  <si>
    <t>Date of lifting</t>
  </si>
  <si>
    <t>will be hidden</t>
  </si>
  <si>
    <t>All fields</t>
  </si>
  <si>
    <t>Sale type</t>
  </si>
  <si>
    <t>Oil sales revenue distribution_2019</t>
  </si>
  <si>
    <t>all fields</t>
  </si>
  <si>
    <t>Gemcorp</t>
  </si>
  <si>
    <t>Oil sales by buyer 2015-2019</t>
  </si>
  <si>
    <t>Oil sales contract type: by field and year</t>
  </si>
  <si>
    <t>Buying company oil sales PtG</t>
  </si>
  <si>
    <t>Disclosure of payments to Ghana National Petroleum Corporation (GNPC) for the purchase of crude oil by Glencore (2017) and Trafigura (2013)</t>
  </si>
  <si>
    <t>Information on GNPC's oil sales by lifting, disclosed on a quarterly basis</t>
  </si>
  <si>
    <t>Information on Ghana National Petroleum Corporation's (GNPC) oil sales by lifting, disclosed on a quarterly basis</t>
  </si>
  <si>
    <t>Ghana Ministy of Finance, Petroleum Receipts and Distribution Reports, https://www.mofep.gov.gh/publications/petroleum-reports?page=0</t>
  </si>
  <si>
    <t>Ghana Ministy of Finance, 2019 Petroleum Receipts and Distribution Report, https://www.mofep.gov.gh/publications/petroleum-reports?page=0</t>
  </si>
  <si>
    <t>Trafigura: 2013 Aggregate First Purchases Of Physical Crude, Refined Products And Gas By Trafigura From NOCs In EITI Countries Where The Initial Load-Port Is In The EITI Implementing NOC Home Country https://www.trafigura.com/media/1211/2015_trafigura_responsibility_report_en.pdf; Glencore: https://www.glencore.com/dam:jcr/c9cea7dd-9fe6-4f9b-bd6a-e82f72672075/Glencore_Payments_to_governments_report_2018--.pdf</t>
  </si>
  <si>
    <t>GHEITI. Ghana EITI Oil &amp; Gas Commodity Trading Pilot.  GHEITI (2018) https://eiti.org/sites/default/files/documents/ghana_eiti_commodity_trading_pilot_report_-_august_2018.pdf and GHEITI. 2017 / 2018 GHEITI Oil and Gas Sector Report. (2019) https://eiti.org/document/ghana-2017-2018-oil-gas-sector-report</t>
  </si>
  <si>
    <t>GNPC oil sales by buying company, 2015 - 2019, disclosed by Ghana Extractive Industries Transparency Initiative (GHEITI) and GNPC</t>
  </si>
  <si>
    <t>Bill of Lading Quantity (bbls)</t>
  </si>
  <si>
    <t>Market Price Average</t>
  </si>
  <si>
    <t>Differential</t>
  </si>
  <si>
    <t>Unit Price per BBL</t>
  </si>
  <si>
    <t>Cargo Value ($)</t>
  </si>
  <si>
    <t>Marketing/ Pricing option fees _x000D_per BBL</t>
  </si>
  <si>
    <t>Marketing/ Pricing option fees _x000D_($)</t>
  </si>
  <si>
    <t>Total Cargo Value ($)</t>
  </si>
  <si>
    <t>Quarter 1</t>
  </si>
  <si>
    <t>Quarter 2</t>
  </si>
  <si>
    <t>Quarter 4</t>
  </si>
  <si>
    <t>Quarter 3</t>
  </si>
  <si>
    <t>all years (2015-2019)</t>
  </si>
  <si>
    <t>concatenate for interactive_data</t>
  </si>
  <si>
    <t xml:space="preserve">Go to data   </t>
  </si>
  <si>
    <t xml:space="preserve">Go to data  </t>
  </si>
  <si>
    <t xml:space="preserve">Go to data     </t>
  </si>
  <si>
    <r>
      <t>This workbook accompanies the NRGI</t>
    </r>
    <r>
      <rPr>
        <i/>
        <sz val="12"/>
        <color theme="1"/>
        <rFont val="Calibri"/>
        <family val="2"/>
        <scheme val="minor"/>
      </rPr>
      <t xml:space="preserve"> Ghana's Oil Sales: Using Commodity Trading Data for Accountability </t>
    </r>
    <r>
      <rPr>
        <sz val="12"/>
        <color theme="1"/>
        <rFont val="Calibri"/>
        <family val="2"/>
        <scheme val="minor"/>
      </rPr>
      <t xml:space="preserve">report. It contains the Ghana oil sales data referenced in the report.
Ghana has been a global leader in progressing commodity trading transparency. The Petroleum Management Revenue Act (PRMA) requires the Ministry of Finance (MoF) and the Bank of Ghana (BoG) to disclose information on the volume and value of oil sold by GNPC as well as date of sale, field of lifting, unit price, fees, gross receipt, and transfer to GNPC on a quarterly basis.  
The report aims to demonstrate how civil society organizations (CSO), government, media and other oversight actors can use the publicly available data on the State’s oil sales activities contained within this workbook to hold the government, GNPC and trading companies accountable for how Ghana’s oil is sold and how the resulting oil revenues are managed. </t>
    </r>
  </si>
  <si>
    <t>Interactive data</t>
  </si>
  <si>
    <t xml:space="preserve">Interactive graphics enabling uses to select the year, buying company, contract type and field of intrest </t>
  </si>
  <si>
    <r>
      <t>This workbook is made available under a Creative Commons Attribution 4.0 License by the Natural Resource Governance Institute. We encourage you to explore and re-use the data. 
Please cite: Malden, A., &amp; Gyeyir, D., (2020) G</t>
    </r>
    <r>
      <rPr>
        <i/>
        <sz val="12"/>
        <color theme="1"/>
        <rFont val="Calibri"/>
        <family val="2"/>
        <scheme val="minor"/>
      </rPr>
      <t xml:space="preserve">hana's Oil Sales: Using Commodity Trading Data for Accountability. </t>
    </r>
    <r>
      <rPr>
        <sz val="12"/>
        <color theme="1"/>
        <rFont val="Calibri"/>
        <family val="2"/>
        <scheme val="minor"/>
      </rPr>
      <t>Natural Resource Governance Institute, New York.</t>
    </r>
  </si>
  <si>
    <t>Dataset: Ghana's Oil Sales Report</t>
  </si>
  <si>
    <t xml:space="preserve">www.resourcegovernance.org/analysis-tools/publications/ghana-oil-sales-commodity-trading-data-accountability    </t>
  </si>
  <si>
    <r>
      <t>Please access the full report here:</t>
    </r>
    <r>
      <rPr>
        <u/>
        <sz val="1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</si>
</sst>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00_);[Red]\(&quot;$&quot;#,##0.00\)"/>
    <numFmt numFmtId="165" formatCode="_(* #,##0.00_);_(* \(#,##0.00\);_(* &quot;-&quot;??_);_(@_)"/>
    <numFmt numFmtId="166" formatCode="_(* #,##0_);_(* \(#,##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u/>
      <sz val="11"/>
      <color theme="10"/>
      <name val="Calibri"/>
      <family val="2"/>
      <scheme val="minor"/>
    </font>
    <font>
      <b/>
      <sz val="16"/>
      <color rgb="FFFF0000"/>
      <name val="Calibri"/>
      <family val="2"/>
      <scheme val="minor"/>
    </font>
    <font>
      <sz val="10"/>
      <color rgb="FF000000"/>
      <name val="Calibri"/>
      <family val="2"/>
      <scheme val="minor"/>
    </font>
    <font>
      <b/>
      <sz val="18"/>
      <color theme="1"/>
      <name val="Calibri"/>
      <family val="2"/>
      <scheme val="minor"/>
    </font>
    <font>
      <sz val="12"/>
      <color theme="1"/>
      <name val="Calibri"/>
      <family val="2"/>
      <scheme val="minor"/>
    </font>
    <font>
      <u/>
      <sz val="12"/>
      <color theme="10"/>
      <name val="Calibri"/>
      <family val="2"/>
      <scheme val="minor"/>
    </font>
    <font>
      <i/>
      <sz val="12"/>
      <color theme="1"/>
      <name val="Calibri"/>
      <family val="2"/>
      <scheme val="minor"/>
    </font>
    <font>
      <sz val="11"/>
      <color rgb="FF3F3F76"/>
      <name val="Calibri"/>
      <family val="2"/>
      <scheme val="minor"/>
    </font>
    <font>
      <sz val="11"/>
      <color rgb="FFFF0000"/>
      <name val="Calibri"/>
      <family val="2"/>
      <scheme val="minor"/>
    </font>
    <font>
      <sz val="11"/>
      <color theme="0"/>
      <name val="Calibri"/>
      <family val="2"/>
      <scheme val="minor"/>
    </font>
    <font>
      <sz val="11"/>
      <name val="Calibri"/>
      <family val="2"/>
      <scheme val="minor"/>
    </font>
    <font>
      <b/>
      <sz val="18"/>
      <color theme="0"/>
      <name val="Calibri"/>
      <family val="2"/>
      <scheme val="minor"/>
    </font>
    <font>
      <sz val="11"/>
      <color theme="2"/>
      <name val="Calibri"/>
      <family val="2"/>
      <scheme val="minor"/>
    </font>
    <font>
      <b/>
      <sz val="9"/>
      <color theme="1"/>
      <name val="Calibri"/>
      <family val="2"/>
      <scheme val="minor"/>
    </font>
    <font>
      <sz val="14"/>
      <color theme="0"/>
      <name val="Calibri"/>
      <family val="2"/>
      <scheme val="minor"/>
    </font>
    <font>
      <u/>
      <sz val="14"/>
      <color theme="0"/>
      <name val="Calibri"/>
      <family val="2"/>
      <scheme val="minor"/>
    </font>
    <font>
      <sz val="14"/>
      <color theme="1"/>
      <name val="Calibri"/>
      <family val="2"/>
      <scheme val="minor"/>
    </font>
    <font>
      <sz val="11"/>
      <color theme="0" tint="-4.9989318521683403E-2"/>
      <name val="Calibri"/>
      <family val="2"/>
      <scheme val="minor"/>
    </font>
    <font>
      <b/>
      <sz val="12"/>
      <color theme="1"/>
      <name val="Calibri"/>
      <family val="2"/>
      <scheme val="minor"/>
    </font>
    <font>
      <i/>
      <sz val="9"/>
      <color rgb="FFFF0000"/>
      <name val="Calibri"/>
      <family val="2"/>
      <scheme val="minor"/>
    </font>
    <font>
      <u/>
      <sz val="11"/>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C99"/>
      </patternFill>
    </fill>
    <fill>
      <patternFill patternType="solid">
        <fgColor theme="1"/>
        <bgColor indexed="64"/>
      </patternFill>
    </fill>
    <fill>
      <patternFill patternType="solid">
        <fgColor theme="2"/>
        <bgColor indexed="64"/>
      </patternFill>
    </fill>
  </fills>
  <borders count="16">
    <border>
      <left/>
      <right/>
      <top/>
      <bottom/>
      <diagonal/>
    </border>
    <border>
      <left/>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5" fontId="1"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0" fontId="5" fillId="0" borderId="0" applyNumberFormat="0" applyFill="0" applyBorder="0" applyAlignment="0" applyProtection="0"/>
    <xf numFmtId="0" fontId="12" fillId="4" borderId="10" applyNumberFormat="0" applyAlignment="0" applyProtection="0"/>
  </cellStyleXfs>
  <cellXfs count="146">
    <xf numFmtId="0" fontId="0" fillId="0" borderId="0" xfId="0"/>
    <xf numFmtId="0" fontId="0" fillId="0" borderId="0" xfId="0" applyAlignment="1">
      <alignment wrapText="1"/>
    </xf>
    <xf numFmtId="3" fontId="0" fillId="0" borderId="0" xfId="0" applyNumberFormat="1"/>
    <xf numFmtId="166" fontId="0" fillId="0" borderId="0" xfId="1" applyNumberFormat="1" applyFont="1"/>
    <xf numFmtId="0" fontId="0" fillId="0" borderId="0" xfId="0" applyFont="1"/>
    <xf numFmtId="0" fontId="0" fillId="0" borderId="0" xfId="0" applyFill="1"/>
    <xf numFmtId="0" fontId="0" fillId="0" borderId="0" xfId="0" applyProtection="1">
      <protection hidden="1"/>
    </xf>
    <xf numFmtId="0" fontId="0" fillId="2" borderId="0" xfId="0" applyFill="1" applyProtection="1">
      <protection hidden="1"/>
    </xf>
    <xf numFmtId="0" fontId="6" fillId="2" borderId="0" xfId="0" applyFont="1" applyFill="1" applyAlignment="1" applyProtection="1">
      <alignment horizontal="left" vertical="center"/>
      <protection hidden="1"/>
    </xf>
    <xf numFmtId="0" fontId="7" fillId="2" borderId="0" xfId="0" applyFont="1" applyFill="1" applyAlignment="1" applyProtection="1">
      <alignment horizontal="right" vertical="center" indent="1"/>
      <protection hidden="1"/>
    </xf>
    <xf numFmtId="0" fontId="0" fillId="0" borderId="0" xfId="0" applyFill="1" applyProtection="1">
      <protection hidden="1"/>
    </xf>
    <xf numFmtId="0" fontId="8" fillId="0" borderId="0" xfId="0" applyFont="1" applyAlignment="1" applyProtection="1">
      <alignment horizontal="left"/>
      <protection hidden="1"/>
    </xf>
    <xf numFmtId="0" fontId="6" fillId="0" borderId="0" xfId="0" applyFont="1" applyAlignment="1" applyProtection="1">
      <alignment horizontal="right"/>
      <protection hidden="1"/>
    </xf>
    <xf numFmtId="0" fontId="4" fillId="0" borderId="0" xfId="0" applyFont="1" applyProtection="1">
      <protection hidden="1"/>
    </xf>
    <xf numFmtId="0" fontId="9" fillId="3" borderId="0" xfId="0" applyFont="1" applyFill="1" applyBorder="1" applyAlignment="1" applyProtection="1">
      <alignment horizontal="left" vertical="top" wrapText="1"/>
      <protection hidden="1"/>
    </xf>
    <xf numFmtId="0" fontId="4" fillId="0" borderId="0" xfId="0" applyFont="1" applyAlignment="1" applyProtection="1">
      <alignment vertical="top"/>
      <protection hidden="1"/>
    </xf>
    <xf numFmtId="0" fontId="0" fillId="0" borderId="0" xfId="0" applyBorder="1" applyAlignment="1" applyProtection="1">
      <alignment vertical="center"/>
      <protection hidden="1"/>
    </xf>
    <xf numFmtId="0" fontId="10" fillId="0" borderId="0" xfId="5" applyFont="1" applyAlignment="1" applyProtection="1">
      <alignment vertical="center"/>
      <protection hidden="1"/>
    </xf>
    <xf numFmtId="0" fontId="9" fillId="0" borderId="0" xfId="0" applyFont="1" applyAlignment="1" applyProtection="1">
      <alignment vertical="center"/>
      <protection hidden="1"/>
    </xf>
    <xf numFmtId="14" fontId="0" fillId="0" borderId="0" xfId="0" applyNumberFormat="1"/>
    <xf numFmtId="0" fontId="2" fillId="0" borderId="0" xfId="0" applyFont="1" applyAlignment="1">
      <alignment horizontal="center"/>
    </xf>
    <xf numFmtId="15" fontId="0" fillId="0" borderId="0" xfId="0" applyNumberFormat="1"/>
    <xf numFmtId="4" fontId="0" fillId="0" borderId="0" xfId="0" applyNumberFormat="1"/>
    <xf numFmtId="2" fontId="0" fillId="0" borderId="0" xfId="0" applyNumberFormat="1"/>
    <xf numFmtId="0" fontId="0" fillId="0" borderId="0" xfId="0" applyNumberFormat="1"/>
    <xf numFmtId="0" fontId="2" fillId="0" borderId="0" xfId="0" applyFont="1" applyAlignment="1">
      <alignment horizontal="center" vertical="center" wrapText="1"/>
    </xf>
    <xf numFmtId="0" fontId="2" fillId="0" borderId="0" xfId="0" applyNumberFormat="1" applyFont="1" applyAlignment="1">
      <alignment horizontal="center" vertical="center" wrapText="1"/>
    </xf>
    <xf numFmtId="164" fontId="0" fillId="0" borderId="0" xfId="0" applyNumberFormat="1"/>
    <xf numFmtId="0" fontId="2" fillId="0" borderId="0" xfId="0" applyFont="1" applyAlignment="1">
      <alignment horizontal="center" vertical="center"/>
    </xf>
    <xf numFmtId="0" fontId="2" fillId="0" borderId="0" xfId="0" applyFont="1"/>
    <xf numFmtId="0" fontId="0" fillId="0" borderId="0" xfId="0" applyAlignment="1"/>
    <xf numFmtId="0" fontId="23" fillId="0" borderId="0" xfId="0" applyFont="1" applyAlignment="1" applyProtection="1">
      <alignment vertical="top"/>
      <protection hidden="1"/>
    </xf>
    <xf numFmtId="0" fontId="3" fillId="0" borderId="0" xfId="0" applyFont="1" applyAlignment="1">
      <alignment vertical="center"/>
    </xf>
    <xf numFmtId="0" fontId="0" fillId="0" borderId="0" xfId="0" applyAlignment="1">
      <alignment horizontal="left" vertical="top"/>
    </xf>
    <xf numFmtId="0" fontId="9" fillId="0" borderId="0" xfId="0" applyFont="1" applyProtection="1">
      <protection hidden="1"/>
    </xf>
    <xf numFmtId="0" fontId="11" fillId="0" borderId="0" xfId="0" applyFont="1" applyAlignment="1" applyProtection="1">
      <alignment vertical="top"/>
      <protection hidden="1"/>
    </xf>
    <xf numFmtId="0" fontId="9" fillId="0" borderId="0" xfId="0" applyFont="1"/>
    <xf numFmtId="0" fontId="9" fillId="0" borderId="0" xfId="0" applyFont="1" applyFill="1" applyProtection="1">
      <protection hidden="1"/>
    </xf>
    <xf numFmtId="0" fontId="0" fillId="0" borderId="0" xfId="0" applyAlignment="1">
      <alignment vertical="top" wrapText="1"/>
    </xf>
    <xf numFmtId="0" fontId="0" fillId="0" borderId="0" xfId="0" applyProtection="1">
      <protection locked="0"/>
    </xf>
    <xf numFmtId="0" fontId="13" fillId="0" borderId="0" xfId="0" applyFont="1" applyProtection="1">
      <protection locked="0"/>
    </xf>
    <xf numFmtId="0" fontId="0" fillId="0" borderId="0" xfId="0" applyFill="1" applyProtection="1">
      <protection locked="0"/>
    </xf>
    <xf numFmtId="0" fontId="0" fillId="0" borderId="12" xfId="0" applyBorder="1" applyProtection="1">
      <protection locked="0"/>
    </xf>
    <xf numFmtId="0" fontId="14" fillId="5" borderId="5" xfId="0" applyFont="1" applyFill="1" applyBorder="1" applyProtection="1">
      <protection locked="0"/>
    </xf>
    <xf numFmtId="0" fontId="14" fillId="5" borderId="0" xfId="0" applyFont="1" applyFill="1" applyBorder="1" applyProtection="1">
      <protection locked="0"/>
    </xf>
    <xf numFmtId="0" fontId="12" fillId="4" borderId="10" xfId="6" applyBorder="1" applyAlignment="1" applyProtection="1">
      <alignment horizontal="left"/>
      <protection locked="0"/>
    </xf>
    <xf numFmtId="0" fontId="14" fillId="5" borderId="6" xfId="0" applyFont="1" applyFill="1" applyBorder="1" applyProtection="1">
      <protection locked="0"/>
    </xf>
    <xf numFmtId="0" fontId="0" fillId="0" borderId="6" xfId="0" applyBorder="1" applyProtection="1">
      <protection locked="0"/>
    </xf>
    <xf numFmtId="0" fontId="16" fillId="5" borderId="2" xfId="0" applyFont="1" applyFill="1" applyBorder="1" applyAlignment="1" applyProtection="1">
      <protection locked="0"/>
    </xf>
    <xf numFmtId="0" fontId="16" fillId="5" borderId="3" xfId="0" applyFont="1" applyFill="1" applyBorder="1" applyAlignment="1" applyProtection="1">
      <protection locked="0"/>
    </xf>
    <xf numFmtId="0" fontId="16" fillId="5" borderId="4" xfId="0" applyFont="1" applyFill="1" applyBorder="1" applyAlignment="1" applyProtection="1">
      <protection locked="0"/>
    </xf>
    <xf numFmtId="0" fontId="14" fillId="5" borderId="0" xfId="0" applyFont="1" applyFill="1" applyBorder="1" applyAlignment="1" applyProtection="1">
      <alignment horizontal="left"/>
      <protection locked="0"/>
    </xf>
    <xf numFmtId="0" fontId="0" fillId="5" borderId="5" xfId="0" applyFill="1" applyBorder="1" applyProtection="1">
      <protection locked="0"/>
    </xf>
    <xf numFmtId="0" fontId="0" fillId="5" borderId="0" xfId="0" applyFill="1" applyBorder="1" applyProtection="1">
      <protection locked="0"/>
    </xf>
    <xf numFmtId="0" fontId="0" fillId="5" borderId="0" xfId="0" applyFill="1" applyBorder="1" applyAlignment="1" applyProtection="1">
      <alignment horizontal="left"/>
      <protection locked="0"/>
    </xf>
    <xf numFmtId="0" fontId="0" fillId="5" borderId="6" xfId="0" applyFill="1" applyBorder="1" applyProtection="1">
      <protection locked="0"/>
    </xf>
    <xf numFmtId="0" fontId="0" fillId="0" borderId="0" xfId="0" applyBorder="1" applyProtection="1">
      <protection locked="0"/>
    </xf>
    <xf numFmtId="0" fontId="0" fillId="0" borderId="0" xfId="0" applyFill="1" applyBorder="1" applyProtection="1">
      <protection locked="0"/>
    </xf>
    <xf numFmtId="0" fontId="0" fillId="5" borderId="2" xfId="0" applyFill="1" applyBorder="1" applyProtection="1">
      <protection locked="0"/>
    </xf>
    <xf numFmtId="0" fontId="0" fillId="5" borderId="3" xfId="0" applyFill="1" applyBorder="1" applyProtection="1">
      <protection locked="0"/>
    </xf>
    <xf numFmtId="0" fontId="19" fillId="5" borderId="3" xfId="0" applyFont="1" applyFill="1" applyBorder="1" applyAlignment="1" applyProtection="1">
      <alignment horizontal="right" vertical="center"/>
      <protection locked="0"/>
    </xf>
    <xf numFmtId="0" fontId="20" fillId="5" borderId="3" xfId="5" applyFont="1" applyFill="1" applyBorder="1" applyAlignment="1" applyProtection="1">
      <alignment vertical="center"/>
      <protection locked="0"/>
    </xf>
    <xf numFmtId="0" fontId="21" fillId="5" borderId="3" xfId="0" applyFont="1" applyFill="1" applyBorder="1" applyProtection="1">
      <protection locked="0"/>
    </xf>
    <xf numFmtId="0" fontId="0" fillId="5" borderId="4" xfId="0" applyFill="1" applyBorder="1" applyProtection="1">
      <protection locked="0"/>
    </xf>
    <xf numFmtId="0" fontId="0" fillId="0" borderId="6" xfId="0" applyFill="1" applyBorder="1" applyProtection="1">
      <protection locked="0"/>
    </xf>
    <xf numFmtId="0" fontId="0" fillId="5" borderId="11" xfId="0" applyFill="1" applyBorder="1" applyProtection="1">
      <protection locked="0"/>
    </xf>
    <xf numFmtId="0" fontId="19" fillId="5" borderId="14" xfId="0" applyFont="1" applyFill="1" applyBorder="1" applyAlignment="1" applyProtection="1">
      <alignment horizontal="right" vertical="center"/>
      <protection locked="0"/>
    </xf>
    <xf numFmtId="0" fontId="20" fillId="5" borderId="14" xfId="5" applyFont="1" applyFill="1" applyBorder="1" applyAlignment="1" applyProtection="1">
      <alignment vertical="center"/>
      <protection locked="0"/>
    </xf>
    <xf numFmtId="0" fontId="0" fillId="5" borderId="14" xfId="0" applyFill="1" applyBorder="1" applyProtection="1">
      <protection locked="0"/>
    </xf>
    <xf numFmtId="0" fontId="0" fillId="5" borderId="15" xfId="0" applyFill="1" applyBorder="1" applyProtection="1">
      <protection locked="0"/>
    </xf>
    <xf numFmtId="0" fontId="19" fillId="0" borderId="0" xfId="0" applyFont="1" applyFill="1" applyBorder="1" applyAlignment="1" applyProtection="1">
      <alignment horizontal="right" vertical="center"/>
      <protection locked="0"/>
    </xf>
    <xf numFmtId="0" fontId="20" fillId="0" borderId="0" xfId="5" applyFont="1" applyFill="1" applyBorder="1" applyAlignment="1" applyProtection="1">
      <alignment vertical="center"/>
      <protection locked="0"/>
    </xf>
    <xf numFmtId="0" fontId="21" fillId="0" borderId="0" xfId="0" applyFont="1" applyFill="1" applyBorder="1" applyProtection="1">
      <protection locked="0"/>
    </xf>
    <xf numFmtId="0" fontId="0" fillId="0" borderId="8" xfId="0" applyFill="1" applyBorder="1" applyProtection="1">
      <protection locked="0"/>
    </xf>
    <xf numFmtId="0" fontId="0" fillId="0" borderId="0" xfId="0" applyAlignment="1" applyProtection="1">
      <alignment vertical="center"/>
      <protection locked="0"/>
    </xf>
    <xf numFmtId="0" fontId="0" fillId="0" borderId="6" xfId="0" applyBorder="1" applyAlignment="1" applyProtection="1">
      <alignment vertical="center"/>
      <protection locked="0"/>
    </xf>
    <xf numFmtId="0" fontId="12" fillId="4" borderId="10" xfId="6" applyProtection="1">
      <protection locked="0"/>
    </xf>
    <xf numFmtId="0" fontId="0" fillId="5" borderId="13" xfId="0" applyFill="1" applyBorder="1" applyProtection="1">
      <protection locked="0"/>
    </xf>
    <xf numFmtId="0" fontId="15" fillId="5" borderId="5" xfId="0" applyFont="1" applyFill="1" applyBorder="1" applyProtection="1"/>
    <xf numFmtId="0" fontId="14" fillId="5" borderId="0" xfId="0" applyFont="1" applyFill="1" applyBorder="1" applyProtection="1"/>
    <xf numFmtId="0" fontId="14" fillId="5" borderId="0" xfId="0" applyFont="1" applyFill="1" applyBorder="1" applyAlignment="1" applyProtection="1">
      <alignment horizontal="left"/>
    </xf>
    <xf numFmtId="0" fontId="14" fillId="5" borderId="6" xfId="0" applyFont="1" applyFill="1" applyBorder="1" applyProtection="1"/>
    <xf numFmtId="0" fontId="0" fillId="0" borderId="6" xfId="0" applyBorder="1" applyProtection="1"/>
    <xf numFmtId="0" fontId="0" fillId="5" borderId="5" xfId="0" applyFill="1" applyBorder="1" applyProtection="1"/>
    <xf numFmtId="0" fontId="0" fillId="5" borderId="0" xfId="0" applyFill="1" applyBorder="1" applyProtection="1"/>
    <xf numFmtId="0" fontId="0" fillId="5" borderId="6" xfId="0" applyFill="1" applyBorder="1" applyProtection="1"/>
    <xf numFmtId="0" fontId="0" fillId="0" borderId="0" xfId="0" applyProtection="1"/>
    <xf numFmtId="0" fontId="0" fillId="6" borderId="5" xfId="0" applyFill="1" applyBorder="1" applyProtection="1"/>
    <xf numFmtId="0" fontId="0" fillId="6" borderId="0" xfId="0" applyFill="1" applyBorder="1" applyProtection="1"/>
    <xf numFmtId="0" fontId="24" fillId="6" borderId="0" xfId="0" applyFont="1" applyFill="1" applyBorder="1" applyProtection="1"/>
    <xf numFmtId="0" fontId="17" fillId="6" borderId="0" xfId="0" applyFont="1" applyFill="1" applyBorder="1" applyProtection="1"/>
    <xf numFmtId="0" fontId="0" fillId="6" borderId="6" xfId="0" applyFill="1" applyBorder="1" applyProtection="1"/>
    <xf numFmtId="0" fontId="2" fillId="6" borderId="0" xfId="0" applyFont="1" applyFill="1" applyBorder="1" applyAlignment="1" applyProtection="1">
      <alignment horizontal="left"/>
    </xf>
    <xf numFmtId="0" fontId="2" fillId="6" borderId="0" xfId="0" applyFont="1" applyFill="1" applyBorder="1" applyProtection="1"/>
    <xf numFmtId="0" fontId="0" fillId="6" borderId="0" xfId="0" applyFill="1" applyBorder="1" applyAlignment="1" applyProtection="1">
      <alignment horizontal="left"/>
    </xf>
    <xf numFmtId="166" fontId="0" fillId="6" borderId="0" xfId="1" applyNumberFormat="1" applyFont="1" applyFill="1" applyBorder="1" applyAlignment="1" applyProtection="1">
      <alignment horizontal="left"/>
    </xf>
    <xf numFmtId="166" fontId="0" fillId="6" borderId="0" xfId="1" applyNumberFormat="1" applyFont="1" applyFill="1" applyBorder="1" applyProtection="1"/>
    <xf numFmtId="14" fontId="0" fillId="6" borderId="0" xfId="0" applyNumberFormat="1" applyFill="1" applyBorder="1" applyAlignment="1" applyProtection="1">
      <alignment horizontal="left"/>
    </xf>
    <xf numFmtId="0" fontId="0" fillId="0" borderId="0" xfId="0" applyBorder="1" applyProtection="1"/>
    <xf numFmtId="0" fontId="0" fillId="6" borderId="7" xfId="0" applyFill="1" applyBorder="1" applyProtection="1"/>
    <xf numFmtId="0" fontId="0" fillId="6" borderId="8" xfId="0" applyFill="1" applyBorder="1" applyProtection="1"/>
    <xf numFmtId="0" fontId="0" fillId="6" borderId="9" xfId="0" applyFill="1" applyBorder="1" applyProtection="1"/>
    <xf numFmtId="0" fontId="0" fillId="6" borderId="2" xfId="0" applyFill="1" applyBorder="1" applyProtection="1"/>
    <xf numFmtId="0" fontId="0" fillId="6" borderId="3" xfId="0" applyFill="1" applyBorder="1" applyProtection="1"/>
    <xf numFmtId="0" fontId="0" fillId="6" borderId="4" xfId="0" applyFill="1" applyBorder="1" applyProtection="1"/>
    <xf numFmtId="0" fontId="0" fillId="3" borderId="5" xfId="0" applyFill="1" applyBorder="1" applyProtection="1"/>
    <xf numFmtId="0" fontId="0" fillId="3" borderId="0" xfId="0" applyFill="1" applyBorder="1" applyProtection="1"/>
    <xf numFmtId="0" fontId="0" fillId="3" borderId="6" xfId="0" applyFill="1" applyBorder="1" applyProtection="1"/>
    <xf numFmtId="0" fontId="18" fillId="3" borderId="0" xfId="0" applyFont="1" applyFill="1" applyBorder="1" applyAlignment="1" applyProtection="1">
      <alignment wrapText="1"/>
    </xf>
    <xf numFmtId="0" fontId="2" fillId="3" borderId="6" xfId="0" applyFont="1" applyFill="1" applyBorder="1" applyAlignment="1" applyProtection="1">
      <alignment wrapText="1"/>
    </xf>
    <xf numFmtId="0" fontId="0" fillId="6" borderId="5" xfId="0" applyFill="1" applyBorder="1" applyAlignment="1" applyProtection="1">
      <alignment vertical="top" wrapText="1"/>
    </xf>
    <xf numFmtId="0" fontId="0" fillId="6" borderId="0" xfId="0" applyFill="1" applyBorder="1" applyAlignment="1" applyProtection="1">
      <alignment vertical="top" wrapText="1"/>
    </xf>
    <xf numFmtId="0" fontId="0" fillId="6" borderId="0" xfId="0" applyFont="1" applyFill="1" applyBorder="1" applyAlignment="1" applyProtection="1">
      <alignment vertical="top" wrapText="1"/>
    </xf>
    <xf numFmtId="0" fontId="0" fillId="6" borderId="0" xfId="0" applyFont="1" applyFill="1" applyBorder="1" applyAlignment="1" applyProtection="1">
      <alignment horizontal="left" vertical="top" wrapText="1"/>
    </xf>
    <xf numFmtId="166" fontId="0" fillId="6" borderId="0" xfId="0" applyNumberFormat="1" applyFont="1" applyFill="1" applyBorder="1" applyAlignment="1" applyProtection="1">
      <alignment vertical="top" wrapText="1"/>
    </xf>
    <xf numFmtId="0" fontId="0" fillId="6" borderId="6" xfId="0" applyFill="1" applyBorder="1" applyAlignment="1" applyProtection="1">
      <alignment vertical="top" wrapText="1"/>
    </xf>
    <xf numFmtId="0" fontId="0" fillId="0" borderId="6" xfId="0" applyBorder="1" applyAlignment="1" applyProtection="1">
      <alignment vertical="top" wrapText="1"/>
    </xf>
    <xf numFmtId="0" fontId="0" fillId="3" borderId="5" xfId="0" applyFill="1" applyBorder="1" applyAlignment="1" applyProtection="1">
      <alignment vertical="top" wrapText="1"/>
    </xf>
    <xf numFmtId="0" fontId="0" fillId="3" borderId="0" xfId="0" applyFill="1" applyBorder="1" applyAlignment="1" applyProtection="1">
      <alignment vertical="top" wrapText="1"/>
    </xf>
    <xf numFmtId="166" fontId="0" fillId="3" borderId="0" xfId="1" applyNumberFormat="1" applyFont="1" applyFill="1" applyBorder="1" applyAlignment="1" applyProtection="1">
      <alignment vertical="top" wrapText="1"/>
    </xf>
    <xf numFmtId="166" fontId="0" fillId="3" borderId="6" xfId="1" applyNumberFormat="1" applyFont="1" applyFill="1" applyBorder="1" applyAlignment="1" applyProtection="1">
      <alignment vertical="top" wrapText="1"/>
    </xf>
    <xf numFmtId="0" fontId="0" fillId="0" borderId="0" xfId="0" applyAlignment="1" applyProtection="1">
      <alignment vertical="top" wrapText="1"/>
    </xf>
    <xf numFmtId="0" fontId="14" fillId="3" borderId="0" xfId="0" applyFont="1" applyFill="1" applyBorder="1" applyProtection="1"/>
    <xf numFmtId="166" fontId="14" fillId="3" borderId="0" xfId="0" applyNumberFormat="1" applyFont="1" applyFill="1" applyBorder="1" applyProtection="1"/>
    <xf numFmtId="166" fontId="0" fillId="3" borderId="6" xfId="0" applyNumberFormat="1" applyFill="1" applyBorder="1" applyProtection="1"/>
    <xf numFmtId="0" fontId="0" fillId="6" borderId="0" xfId="0" applyFill="1" applyBorder="1" applyAlignment="1" applyProtection="1">
      <alignment horizontal="left" vertical="center"/>
    </xf>
    <xf numFmtId="0" fontId="0" fillId="6" borderId="0" xfId="0" applyFont="1" applyFill="1" applyBorder="1" applyProtection="1"/>
    <xf numFmtId="166" fontId="17" fillId="6" borderId="0" xfId="1" applyNumberFormat="1" applyFont="1" applyFill="1" applyBorder="1" applyProtection="1"/>
    <xf numFmtId="0" fontId="22" fillId="6" borderId="0" xfId="0" applyFont="1" applyFill="1" applyBorder="1" applyProtection="1"/>
    <xf numFmtId="0" fontId="0" fillId="3" borderId="7" xfId="0" applyFill="1" applyBorder="1" applyProtection="1"/>
    <xf numFmtId="0" fontId="0" fillId="3" borderId="8" xfId="0" applyFill="1" applyBorder="1" applyProtection="1"/>
    <xf numFmtId="0" fontId="0" fillId="3" borderId="9" xfId="0" applyFill="1" applyBorder="1" applyProtection="1"/>
    <xf numFmtId="0" fontId="11" fillId="0" borderId="0" xfId="0" applyFont="1" applyFill="1" applyAlignment="1" applyProtection="1">
      <alignment vertical="top"/>
      <protection hidden="1"/>
    </xf>
    <xf numFmtId="0" fontId="9" fillId="0" borderId="0" xfId="0" applyFont="1" applyFill="1"/>
    <xf numFmtId="0" fontId="5" fillId="0" borderId="0" xfId="5" applyAlignment="1" applyProtection="1">
      <alignment vertical="center"/>
      <protection hidden="1"/>
    </xf>
    <xf numFmtId="0" fontId="5" fillId="3" borderId="0" xfId="5" applyFill="1" applyBorder="1" applyAlignment="1" applyProtection="1">
      <alignment horizontal="left" vertical="top"/>
      <protection hidden="1"/>
    </xf>
    <xf numFmtId="0" fontId="9" fillId="3" borderId="0" xfId="0" applyFont="1" applyFill="1" applyBorder="1" applyAlignment="1" applyProtection="1">
      <alignment horizontal="left" vertical="top" wrapText="1"/>
      <protection hidden="1"/>
    </xf>
    <xf numFmtId="0" fontId="9" fillId="3" borderId="1" xfId="0" applyFont="1" applyFill="1" applyBorder="1" applyAlignment="1" applyProtection="1">
      <alignment horizontal="left" wrapText="1"/>
      <protection hidden="1"/>
    </xf>
    <xf numFmtId="0" fontId="11" fillId="3" borderId="1" xfId="0" applyFont="1" applyFill="1" applyBorder="1" applyAlignment="1" applyProtection="1">
      <alignment horizontal="left"/>
      <protection hidden="1"/>
    </xf>
    <xf numFmtId="0" fontId="16" fillId="5" borderId="2" xfId="0" applyFont="1" applyFill="1" applyBorder="1" applyAlignment="1" applyProtection="1">
      <alignment horizontal="center"/>
      <protection locked="0"/>
    </xf>
    <xf numFmtId="0" fontId="16" fillId="5" borderId="3" xfId="0" applyFont="1" applyFill="1" applyBorder="1" applyAlignment="1" applyProtection="1">
      <alignment horizontal="center"/>
      <protection locked="0"/>
    </xf>
    <xf numFmtId="0" fontId="16" fillId="5" borderId="4" xfId="0" applyFont="1" applyFill="1" applyBorder="1" applyAlignment="1" applyProtection="1">
      <alignment horizontal="center"/>
      <protection locked="0"/>
    </xf>
    <xf numFmtId="0" fontId="16" fillId="5" borderId="2" xfId="0" applyFont="1" applyFill="1" applyBorder="1" applyAlignment="1" applyProtection="1">
      <alignment horizontal="center" vertical="center"/>
      <protection locked="0"/>
    </xf>
    <xf numFmtId="0" fontId="16" fillId="5" borderId="3" xfId="0" applyFont="1" applyFill="1" applyBorder="1" applyAlignment="1" applyProtection="1">
      <alignment horizontal="center" vertical="center"/>
      <protection locked="0"/>
    </xf>
    <xf numFmtId="0" fontId="16" fillId="5" borderId="4" xfId="0" applyFont="1" applyFill="1" applyBorder="1" applyAlignment="1" applyProtection="1">
      <alignment horizontal="center" vertical="center"/>
      <protection locked="0"/>
    </xf>
    <xf numFmtId="0" fontId="15" fillId="3" borderId="0" xfId="0" applyFont="1" applyFill="1" applyBorder="1" applyAlignment="1" applyProtection="1">
      <alignment horizontal="left" vertical="top" wrapText="1"/>
      <protection hidden="1"/>
    </xf>
  </cellXfs>
  <cellStyles count="7">
    <cellStyle name="Comma" xfId="1" builtinId="3"/>
    <cellStyle name="Comma 2" xfId="3"/>
    <cellStyle name="Hyperlink" xfId="5" builtinId="8"/>
    <cellStyle name="Input" xfId="6" builtinId="20"/>
    <cellStyle name="Normal" xfId="0" builtinId="0"/>
    <cellStyle name="Normal 2" xfId="2"/>
    <cellStyle name="Percent 2" xfId="4"/>
  </cellStyles>
  <dxfs count="15">
    <dxf>
      <font>
        <color theme="2"/>
      </font>
    </dxf>
    <dxf>
      <font>
        <color theme="2"/>
      </font>
    </dxf>
    <dxf>
      <font>
        <color theme="2"/>
      </font>
    </dxf>
    <dxf>
      <font>
        <color theme="2"/>
      </font>
    </dxf>
    <dxf>
      <font>
        <color theme="2"/>
      </font>
    </dxf>
    <dxf>
      <font>
        <color theme="2"/>
      </font>
    </dxf>
    <dxf>
      <font>
        <color theme="2"/>
      </font>
    </dxf>
    <dxf>
      <font>
        <color theme="2"/>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Interactive_data!$O$35</c:f>
          <c:strCache>
            <c:ptCount val="1"/>
            <c:pt idx="0">
              <c:v>TEN field oil revenue distribution, 2019</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167549135098269"/>
          <c:y val="0.12631882643189418"/>
          <c:w val="0.76638204476408955"/>
          <c:h val="0.60248242808805796"/>
        </c:manualLayout>
      </c:layout>
      <c:barChart>
        <c:barDir val="col"/>
        <c:grouping val="stacked"/>
        <c:varyColors val="0"/>
        <c:ser>
          <c:idx val="1"/>
          <c:order val="0"/>
          <c:tx>
            <c:v>Hidden base</c:v>
          </c:tx>
          <c:spPr>
            <a:noFill/>
            <a:ln>
              <a:noFill/>
            </a:ln>
            <a:effectLst/>
          </c:spPr>
          <c:invertIfNegative val="0"/>
          <c:cat>
            <c:strRef>
              <c:f>Interactive_data!$Q$37:$V$37</c:f>
              <c:strCache>
                <c:ptCount val="6"/>
                <c:pt idx="0">
                  <c:v>Equity Financing Cost transfer to GNPC (US$)</c:v>
                </c:pt>
                <c:pt idx="1">
                  <c:v>Crude Oil Net Carried and Participation Interest transfer to GNPC (US$)</c:v>
                </c:pt>
                <c:pt idx="2">
                  <c:v>Annual Budget Funding Amount (US$)</c:v>
                </c:pt>
                <c:pt idx="3">
                  <c:v>Ghana Stabilisation Fund allocation from GPF (US$)</c:v>
                </c:pt>
                <c:pt idx="4">
                  <c:v>Ghana Heritage Fund allocation from GPF  (US$)</c:v>
                </c:pt>
                <c:pt idx="5">
                  <c:v>Total Payments (US$)</c:v>
                </c:pt>
              </c:strCache>
            </c:strRef>
          </c:cat>
          <c:val>
            <c:numRef>
              <c:f>Interactive_data!$Q$39:$V$39</c:f>
              <c:numCache>
                <c:formatCode>_(* #,##0_);_(* \(#,##0\);_(* "-"??_);_(@_)</c:formatCode>
                <c:ptCount val="6"/>
                <c:pt idx="0" formatCode="General">
                  <c:v>0</c:v>
                </c:pt>
                <c:pt idx="1">
                  <c:v>71588657</c:v>
                </c:pt>
                <c:pt idx="2">
                  <c:v>103803552</c:v>
                </c:pt>
                <c:pt idx="3">
                  <c:v>233207937</c:v>
                </c:pt>
                <c:pt idx="4">
                  <c:v>292179121</c:v>
                </c:pt>
                <c:pt idx="5">
                  <c:v>0</c:v>
                </c:pt>
              </c:numCache>
            </c:numRef>
          </c:val>
        </c:ser>
        <c:ser>
          <c:idx val="0"/>
          <c:order val="1"/>
          <c:tx>
            <c:strRef>
              <c:f>Interactive_data!$Q$34</c:f>
              <c:strCache>
                <c:ptCount val="1"/>
              </c:strCache>
            </c:strRef>
          </c:tx>
          <c:spPr>
            <a:solidFill>
              <a:schemeClr val="tx2"/>
            </a:solidFill>
            <a:ln>
              <a:noFill/>
            </a:ln>
            <a:effectLst/>
          </c:spPr>
          <c:invertIfNegative val="0"/>
          <c:dPt>
            <c:idx val="5"/>
            <c:invertIfNegative val="0"/>
            <c:bubble3D val="0"/>
            <c:spPr>
              <a:solidFill>
                <a:schemeClr val="tx2"/>
              </a:solidFill>
              <a:ln>
                <a:noFill/>
              </a:ln>
              <a:effectLst/>
            </c:spPr>
          </c:dPt>
          <c:cat>
            <c:strRef>
              <c:f>Interactive_data!$Q$37:$V$37</c:f>
              <c:strCache>
                <c:ptCount val="6"/>
                <c:pt idx="0">
                  <c:v>Equity Financing Cost transfer to GNPC (US$)</c:v>
                </c:pt>
                <c:pt idx="1">
                  <c:v>Crude Oil Net Carried and Participation Interest transfer to GNPC (US$)</c:v>
                </c:pt>
                <c:pt idx="2">
                  <c:v>Annual Budget Funding Amount (US$)</c:v>
                </c:pt>
                <c:pt idx="3">
                  <c:v>Ghana Stabilisation Fund allocation from GPF (US$)</c:v>
                </c:pt>
                <c:pt idx="4">
                  <c:v>Ghana Heritage Fund allocation from GPF  (US$)</c:v>
                </c:pt>
                <c:pt idx="5">
                  <c:v>Total Payments (US$)</c:v>
                </c:pt>
              </c:strCache>
            </c:strRef>
          </c:cat>
          <c:val>
            <c:numRef>
              <c:f>Interactive_data!$Q$38:$V$38</c:f>
              <c:numCache>
                <c:formatCode>_(* #,##0_);_(* \(#,##0\);_(* "-"??_);_(@_)</c:formatCode>
                <c:ptCount val="6"/>
                <c:pt idx="0">
                  <c:v>71588657</c:v>
                </c:pt>
                <c:pt idx="1">
                  <c:v>32214895</c:v>
                </c:pt>
                <c:pt idx="2">
                  <c:v>129404385</c:v>
                </c:pt>
                <c:pt idx="3">
                  <c:v>58971184</c:v>
                </c:pt>
                <c:pt idx="4">
                  <c:v>25273364</c:v>
                </c:pt>
                <c:pt idx="5">
                  <c:v>317452484</c:v>
                </c:pt>
              </c:numCache>
            </c:numRef>
          </c:val>
        </c:ser>
        <c:dLbls>
          <c:showLegendKey val="0"/>
          <c:showVal val="0"/>
          <c:showCatName val="0"/>
          <c:showSerName val="0"/>
          <c:showPercent val="0"/>
          <c:showBubbleSize val="0"/>
        </c:dLbls>
        <c:gapWidth val="50"/>
        <c:overlap val="100"/>
        <c:axId val="531370512"/>
        <c:axId val="531372080"/>
      </c:barChart>
      <c:catAx>
        <c:axId val="5313705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372080"/>
        <c:crosses val="autoZero"/>
        <c:auto val="0"/>
        <c:lblAlgn val="ctr"/>
        <c:lblOffset val="100"/>
        <c:noMultiLvlLbl val="0"/>
      </c:catAx>
      <c:valAx>
        <c:axId val="5313720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Value of payments, US$</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3705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Interactive_data!$B$7</c:f>
          <c:strCache>
            <c:ptCount val="1"/>
            <c:pt idx="0">
              <c:v>Jubilee lifting value in 2019, US$</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tx2"/>
            </a:solidFill>
            <a:ln>
              <a:noFill/>
            </a:ln>
            <a:effectLst/>
          </c:spPr>
          <c:invertIfNegative val="0"/>
          <c:cat>
            <c:strRef>
              <c:f>Interactive_data!$D$14:$D$21</c:f>
              <c:strCache>
                <c:ptCount val="8"/>
                <c:pt idx="0">
                  <c:v>Jubilee 47th Lifting</c:v>
                </c:pt>
                <c:pt idx="1">
                  <c:v>Jubilee 48th Lifting</c:v>
                </c:pt>
                <c:pt idx="2">
                  <c:v>Jubilee 49th Lifting</c:v>
                </c:pt>
                <c:pt idx="3">
                  <c:v>Jubilee 50th Lifting</c:v>
                </c:pt>
                <c:pt idx="4">
                  <c:v>Jubilee 51st Lifting</c:v>
                </c:pt>
                <c:pt idx="5">
                  <c:v>Jubilee 52nd Lifting</c:v>
                </c:pt>
                <c:pt idx="6">
                  <c:v>-</c:v>
                </c:pt>
                <c:pt idx="7">
                  <c:v>-</c:v>
                </c:pt>
              </c:strCache>
            </c:strRef>
          </c:cat>
          <c:val>
            <c:numRef>
              <c:f>Interactive_data!$G$14:$G$21</c:f>
              <c:numCache>
                <c:formatCode>_(* #,##0_);_(* \(#,##0\);_(* "-"??_);_(@_)</c:formatCode>
                <c:ptCount val="8"/>
                <c:pt idx="0">
                  <c:v>57002043</c:v>
                </c:pt>
                <c:pt idx="1">
                  <c:v>66846477</c:v>
                </c:pt>
                <c:pt idx="2">
                  <c:v>64500218</c:v>
                </c:pt>
                <c:pt idx="3">
                  <c:v>64229486</c:v>
                </c:pt>
                <c:pt idx="4">
                  <c:v>60105063</c:v>
                </c:pt>
                <c:pt idx="5">
                  <c:v>60839827</c:v>
                </c:pt>
                <c:pt idx="6">
                  <c:v>0</c:v>
                </c:pt>
                <c:pt idx="7">
                  <c:v>0</c:v>
                </c:pt>
              </c:numCache>
            </c:numRef>
          </c:val>
        </c:ser>
        <c:dLbls>
          <c:showLegendKey val="0"/>
          <c:showVal val="0"/>
          <c:showCatName val="0"/>
          <c:showSerName val="0"/>
          <c:showPercent val="0"/>
          <c:showBubbleSize val="0"/>
        </c:dLbls>
        <c:gapWidth val="50"/>
        <c:overlap val="-27"/>
        <c:axId val="531372864"/>
        <c:axId val="531370904"/>
      </c:barChart>
      <c:catAx>
        <c:axId val="531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370904"/>
        <c:crosses val="autoZero"/>
        <c:auto val="1"/>
        <c:lblAlgn val="ctr"/>
        <c:lblOffset val="100"/>
        <c:noMultiLvlLbl val="0"/>
      </c:catAx>
      <c:valAx>
        <c:axId val="53137090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Value of lifting, US $ </a:t>
                </a:r>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137286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Interactive_data!$O$6</c:f>
          <c:strCache>
            <c:ptCount val="1"/>
            <c:pt idx="0">
              <c:v>Jubilee field total cargo value by sale type, 2013</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37218421214836733"/>
          <c:y val="0.25907115777194517"/>
          <c:w val="0.37544736010662066"/>
          <c:h val="0.63505212890055396"/>
        </c:manualLayout>
      </c:layout>
      <c:pieChart>
        <c:varyColors val="1"/>
        <c:ser>
          <c:idx val="0"/>
          <c:order val="0"/>
          <c:tx>
            <c:strRef>
              <c:f>Interactive_data!$S$9</c:f>
              <c:strCache>
                <c:ptCount val="1"/>
                <c:pt idx="0">
                  <c:v>Total cargo value US$</c:v>
                </c:pt>
              </c:strCache>
            </c:strRef>
          </c:tx>
          <c:dPt>
            <c:idx val="0"/>
            <c:bubble3D val="0"/>
            <c:spPr>
              <a:solidFill>
                <a:schemeClr val="accent2"/>
              </a:solidFill>
              <a:ln w="19050">
                <a:solidFill>
                  <a:schemeClr val="lt1"/>
                </a:solidFill>
              </a:ln>
              <a:effectLst/>
            </c:spPr>
          </c:dPt>
          <c:dPt>
            <c:idx val="1"/>
            <c:bubble3D val="0"/>
            <c:spPr>
              <a:solidFill>
                <a:schemeClr val="tx2"/>
              </a:solidFill>
              <a:ln w="19050">
                <a:solidFill>
                  <a:schemeClr val="lt1"/>
                </a:solidFill>
              </a:ln>
              <a:effectLst/>
            </c:spPr>
          </c:dPt>
          <c:dLbls>
            <c:dLbl>
              <c:idx val="0"/>
              <c:layout>
                <c:manualLayout>
                  <c:x val="-3.0176706992136156E-2"/>
                  <c:y val="3.4722222222222224E-2"/>
                </c:manualLayout>
              </c:layout>
              <c:dLblPos val="bestFit"/>
              <c:showLegendKey val="0"/>
              <c:showVal val="1"/>
              <c:showCatName val="1"/>
              <c:showSerName val="0"/>
              <c:showPercent val="1"/>
              <c:showBubbleSize val="0"/>
              <c:extLst>
                <c:ext xmlns:c15="http://schemas.microsoft.com/office/drawing/2012/chart" uri="{CE6537A1-D6FC-4f65-9D91-7224C49458BB}">
                  <c15:layout>
                    <c:manualLayout>
                      <c:w val="0.21221018206404044"/>
                      <c:h val="0.17734324876057159"/>
                    </c:manualLayout>
                  </c15:layout>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900" b="0" i="0" u="none" strike="noStrike" kern="1200" baseline="0">
                    <a:solidFill>
                      <a:schemeClr val="dk1">
                        <a:lumMod val="65000"/>
                        <a:lumOff val="35000"/>
                      </a:schemeClr>
                    </a:solidFill>
                    <a:latin typeface="+mn-lt"/>
                    <a:ea typeface="+mn-ea"/>
                    <a:cs typeface="+mn-cs"/>
                  </a:defRPr>
                </a:pPr>
                <a:endParaRPr lang="en-US"/>
              </a:p>
            </c:txPr>
            <c:dLblPos val="outEnd"/>
            <c:showLegendKey val="0"/>
            <c:showVal val="1"/>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15:layout/>
              </c:ext>
            </c:extLst>
          </c:dLbls>
          <c:cat>
            <c:strRef>
              <c:f>Interactive_data!$P$10:$P$11</c:f>
              <c:strCache>
                <c:ptCount val="2"/>
                <c:pt idx="0">
                  <c:v>Spot</c:v>
                </c:pt>
                <c:pt idx="1">
                  <c:v>Term</c:v>
                </c:pt>
              </c:strCache>
            </c:strRef>
          </c:cat>
          <c:val>
            <c:numRef>
              <c:f>Interactive_data!$S$10:$S$11</c:f>
              <c:numCache>
                <c:formatCode>_(* #,##0_);_(* \(#,##0\);_(* "-"??_);_(@_)</c:formatCode>
                <c:ptCount val="2"/>
                <c:pt idx="0">
                  <c:v>196496636.38999999</c:v>
                </c:pt>
                <c:pt idx="1">
                  <c:v>533859321</c:v>
                </c:pt>
              </c:numCache>
            </c:numRef>
          </c:val>
        </c:ser>
        <c:dLbls>
          <c:showLegendKey val="0"/>
          <c:showVal val="0"/>
          <c:showCatName val="0"/>
          <c:showSerName val="0"/>
          <c:showPercent val="0"/>
          <c:showBubbleSize val="0"/>
          <c:showLeaderLines val="0"/>
        </c:dLbls>
        <c:firstSliceAng val="0"/>
      </c:pieChart>
      <c:spPr>
        <a:noFill/>
        <a:ln>
          <a:noFill/>
        </a:ln>
        <a:effectLst/>
      </c:spPr>
    </c:plotArea>
    <c:legend>
      <c:legendPos val="l"/>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Interactive_data!$B$35</c:f>
          <c:strCache>
            <c:ptCount val="1"/>
            <c:pt idx="0">
              <c:v>Oil sales buyers, all years (2015-2019)</c:v>
            </c:pt>
          </c:strCache>
        </c:strRef>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bar"/>
        <c:grouping val="stacked"/>
        <c:varyColors val="0"/>
        <c:ser>
          <c:idx val="0"/>
          <c:order val="0"/>
          <c:tx>
            <c:strRef>
              <c:f>Interactive_data!$G$37</c:f>
              <c:strCache>
                <c:ptCount val="1"/>
                <c:pt idx="0">
                  <c:v>Total cargo value US$</c:v>
                </c:pt>
              </c:strCache>
            </c:strRef>
          </c:tx>
          <c:spPr>
            <a:solidFill>
              <a:schemeClr val="tx2"/>
            </a:solidFill>
            <a:ln>
              <a:noFill/>
            </a:ln>
            <a:effectLst/>
          </c:spPr>
          <c:invertIfNegative val="0"/>
          <c:cat>
            <c:strRef>
              <c:f>Interactive_data!$D$45:$D$51</c:f>
              <c:strCache>
                <c:ptCount val="7"/>
                <c:pt idx="0">
                  <c:v>Gemcorp</c:v>
                </c:pt>
                <c:pt idx="1">
                  <c:v>Glencore</c:v>
                </c:pt>
                <c:pt idx="2">
                  <c:v>Litasco</c:v>
                </c:pt>
                <c:pt idx="3">
                  <c:v>Springfield</c:v>
                </c:pt>
                <c:pt idx="4">
                  <c:v>Trafigura</c:v>
                </c:pt>
                <c:pt idx="5">
                  <c:v>Unipec</c:v>
                </c:pt>
                <c:pt idx="6">
                  <c:v>Vitol</c:v>
                </c:pt>
              </c:strCache>
            </c:strRef>
          </c:cat>
          <c:val>
            <c:numRef>
              <c:f>Interactive_data!$G$45:$G$51</c:f>
              <c:numCache>
                <c:formatCode>_(* #,##0_);_(* \(#,##0\);_(* "-"??_);_(@_)</c:formatCode>
                <c:ptCount val="7"/>
                <c:pt idx="0">
                  <c:v>188330099</c:v>
                </c:pt>
                <c:pt idx="1">
                  <c:v>108384346</c:v>
                </c:pt>
                <c:pt idx="2">
                  <c:v>642611554</c:v>
                </c:pt>
                <c:pt idx="3">
                  <c:v>99929261</c:v>
                </c:pt>
                <c:pt idx="4">
                  <c:v>#N/A</c:v>
                </c:pt>
                <c:pt idx="5">
                  <c:v>1390213069</c:v>
                </c:pt>
                <c:pt idx="6">
                  <c:v>63030602</c:v>
                </c:pt>
              </c:numCache>
            </c:numRef>
          </c:val>
        </c:ser>
        <c:ser>
          <c:idx val="1"/>
          <c:order val="1"/>
          <c:tx>
            <c:v>highlight</c:v>
          </c:tx>
          <c:spPr>
            <a:solidFill>
              <a:schemeClr val="accent2"/>
            </a:solidFill>
            <a:ln>
              <a:noFill/>
            </a:ln>
            <a:effectLst/>
          </c:spPr>
          <c:invertIfNegative val="0"/>
          <c:cat>
            <c:strRef>
              <c:f>Interactive_data!$D$45:$D$51</c:f>
              <c:strCache>
                <c:ptCount val="7"/>
                <c:pt idx="0">
                  <c:v>Gemcorp</c:v>
                </c:pt>
                <c:pt idx="1">
                  <c:v>Glencore</c:v>
                </c:pt>
                <c:pt idx="2">
                  <c:v>Litasco</c:v>
                </c:pt>
                <c:pt idx="3">
                  <c:v>Springfield</c:v>
                </c:pt>
                <c:pt idx="4">
                  <c:v>Trafigura</c:v>
                </c:pt>
                <c:pt idx="5">
                  <c:v>Unipec</c:v>
                </c:pt>
                <c:pt idx="6">
                  <c:v>Vitol</c:v>
                </c:pt>
              </c:strCache>
            </c:strRef>
          </c:cat>
          <c:val>
            <c:numRef>
              <c:f>Interactive_data!$H$45:$H$51</c:f>
              <c:numCache>
                <c:formatCode>_(* #,##0_);_(* \(#,##0\);_(* "-"??_);_(@_)</c:formatCode>
                <c:ptCount val="7"/>
                <c:pt idx="0">
                  <c:v>#N/A</c:v>
                </c:pt>
                <c:pt idx="1">
                  <c:v>#N/A</c:v>
                </c:pt>
                <c:pt idx="2">
                  <c:v>#N/A</c:v>
                </c:pt>
                <c:pt idx="3">
                  <c:v>#N/A</c:v>
                </c:pt>
                <c:pt idx="4">
                  <c:v>35736464</c:v>
                </c:pt>
                <c:pt idx="5">
                  <c:v>#N/A</c:v>
                </c:pt>
                <c:pt idx="6">
                  <c:v>#N/A</c:v>
                </c:pt>
              </c:numCache>
            </c:numRef>
          </c:val>
        </c:ser>
        <c:dLbls>
          <c:showLegendKey val="0"/>
          <c:showVal val="0"/>
          <c:showCatName val="0"/>
          <c:showSerName val="0"/>
          <c:showPercent val="0"/>
          <c:showBubbleSize val="0"/>
        </c:dLbls>
        <c:gapWidth val="50"/>
        <c:overlap val="100"/>
        <c:axId val="536391336"/>
        <c:axId val="536389376"/>
      </c:barChart>
      <c:catAx>
        <c:axId val="536391336"/>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389376"/>
        <c:crosses val="autoZero"/>
        <c:auto val="1"/>
        <c:lblAlgn val="ctr"/>
        <c:lblOffset val="100"/>
        <c:noMultiLvlLbl val="0"/>
      </c:catAx>
      <c:valAx>
        <c:axId val="536389376"/>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Total cargo value, US$</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63913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resourcegovernance.org" TargetMode="Externa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3</xdr:col>
      <xdr:colOff>9525</xdr:colOff>
      <xdr:row>1</xdr:row>
      <xdr:rowOff>200025</xdr:rowOff>
    </xdr:from>
    <xdr:to>
      <xdr:col>3</xdr:col>
      <xdr:colOff>1625600</xdr:colOff>
      <xdr:row>1</xdr:row>
      <xdr:rowOff>992025</xdr:rowOff>
    </xdr:to>
    <xdr:pic>
      <xdr:nvPicPr>
        <xdr:cNvPr id="2" name="Picture 1" descr="nrgi-logo.png">
          <a:hlinkClick xmlns:r="http://schemas.openxmlformats.org/officeDocument/2006/relationships" r:id="rId1"/>
          <a:extLst>
            <a:ext uri="{FF2B5EF4-FFF2-40B4-BE49-F238E27FC236}">
              <a16:creationId xmlns="" xmlns:a16="http://schemas.microsoft.com/office/drawing/2014/main" id="{00000000-0008-0000-0000-000002000000}"/>
            </a:ext>
          </a:extLst>
        </xdr:cNvPr>
        <xdr:cNvPicPr>
          <a:picLocks/>
        </xdr:cNvPicPr>
      </xdr:nvPicPr>
      <xdr:blipFill>
        <a:blip xmlns:r="http://schemas.openxmlformats.org/officeDocument/2006/relationships" r:embed="rId2" cstate="print"/>
        <a:stretch>
          <a:fillRect/>
        </a:stretch>
      </xdr:blipFill>
      <xdr:spPr>
        <a:xfrm>
          <a:off x="600075" y="352425"/>
          <a:ext cx="1618192" cy="792000"/>
        </a:xfrm>
        <a:prstGeom prst="rect">
          <a:avLst/>
        </a:prstGeom>
      </xdr:spPr>
    </xdr:pic>
    <xdr:clientData/>
  </xdr:twoCellAnchor>
  <xdr:twoCellAnchor>
    <xdr:from>
      <xdr:col>3</xdr:col>
      <xdr:colOff>0</xdr:colOff>
      <xdr:row>4</xdr:row>
      <xdr:rowOff>85725</xdr:rowOff>
    </xdr:from>
    <xdr:to>
      <xdr:col>8</xdr:col>
      <xdr:colOff>0</xdr:colOff>
      <xdr:row>5</xdr:row>
      <xdr:rowOff>0</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590550" y="1781175"/>
          <a:ext cx="9210675" cy="361950"/>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144000" tIns="72000" rIns="144000" rtlCol="0" anchor="t"/>
        <a:lstStyle/>
        <a:p>
          <a:pPr algn="l" rtl="0"/>
          <a:r>
            <a:rPr lang="en-US" sz="1200" b="1" i="0" u="none" strike="noStrike">
              <a:solidFill>
                <a:schemeClr val="accent6">
                  <a:lumMod val="75000"/>
                </a:schemeClr>
              </a:solidFill>
              <a:latin typeface="+mn-lt"/>
              <a:ea typeface="+mn-ea"/>
              <a:cs typeface="+mn-cs"/>
            </a:rPr>
            <a:t>Welcome to the "Ghana's Oil Sales: Using Commodity Trading Data for Accountability</a:t>
          </a:r>
          <a:r>
            <a:rPr lang="en-US" sz="1200" b="1" i="0" u="none" strike="noStrike" baseline="0">
              <a:solidFill>
                <a:schemeClr val="accent6">
                  <a:lumMod val="75000"/>
                </a:schemeClr>
              </a:solidFill>
              <a:latin typeface="Calibri"/>
              <a:ea typeface="+mn-ea"/>
              <a:cs typeface="+mn-cs"/>
            </a:rPr>
            <a:t>"</a:t>
          </a:r>
          <a:r>
            <a:rPr lang="en-US" sz="1200" b="1" i="0" u="none" strike="noStrike">
              <a:solidFill>
                <a:schemeClr val="accent6">
                  <a:lumMod val="75000"/>
                </a:schemeClr>
              </a:solidFill>
              <a:latin typeface="Calibri"/>
              <a:ea typeface="+mn-ea"/>
              <a:cs typeface="+mn-cs"/>
            </a:rPr>
            <a:t> workbook</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635000</xdr:colOff>
      <xdr:row>41</xdr:row>
      <xdr:rowOff>69320</xdr:rowOff>
    </xdr:from>
    <xdr:to>
      <xdr:col>22</xdr:col>
      <xdr:colOff>825499</xdr:colOff>
      <xdr:row>56</xdr:row>
      <xdr:rowOff>465665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228600</xdr:colOff>
      <xdr:row>13</xdr:row>
      <xdr:rowOff>88902</xdr:rowOff>
    </xdr:from>
    <xdr:to>
      <xdr:col>12</xdr:col>
      <xdr:colOff>487892</xdr:colOff>
      <xdr:row>26</xdr:row>
      <xdr:rowOff>165101</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xdr:col>
      <xdr:colOff>202406</xdr:colOff>
      <xdr:row>12</xdr:row>
      <xdr:rowOff>103716</xdr:rowOff>
    </xdr:from>
    <xdr:to>
      <xdr:col>22</xdr:col>
      <xdr:colOff>355071</xdr:colOff>
      <xdr:row>26</xdr:row>
      <xdr:rowOff>179916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67733</xdr:colOff>
      <xdr:row>43</xdr:row>
      <xdr:rowOff>23282</xdr:rowOff>
    </xdr:from>
    <xdr:to>
      <xdr:col>12</xdr:col>
      <xdr:colOff>512233</xdr:colOff>
      <xdr:row>56</xdr:row>
      <xdr:rowOff>585258</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na%20Flemming/Box%20Sync/R&amp;D/NOC%20database/Baku/RGI%20Data/2017_RGI_Data_Explor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xbHistory"/>
      <sheetName val="iA"/>
      <sheetName val="iD"/>
      <sheetName val="tblDD"/>
      <sheetName val="iB"/>
      <sheetName val="iCustomGroup"/>
      <sheetName val="iE"/>
      <sheetName val="iF"/>
      <sheetName val="iG"/>
      <sheetName val="iH"/>
      <sheetName val="iCountryChart"/>
      <sheetName val="iI"/>
      <sheetName val="uxbStruc"/>
      <sheetName val="tblText"/>
      <sheetName val="Enable_Macros"/>
      <sheetName val="Welcome"/>
      <sheetName val="uxbGlobals"/>
      <sheetName val="iSeries"/>
      <sheetName val="iC"/>
      <sheetName val="tblFramework"/>
      <sheetName val="pdfCountryDetail"/>
      <sheetName val="Summary"/>
      <sheetName val="Framework_0"/>
      <sheetName val="Framework_1"/>
      <sheetName val="Framework_2"/>
      <sheetName val="Framework_3"/>
      <sheetName val="Framework_4"/>
      <sheetName val="Series Explorer_0"/>
      <sheetName val="Series Explorer_1"/>
      <sheetName val="Series Explorer_2"/>
      <sheetName val="Country Explorer_0"/>
      <sheetName val="Country Explorer_1"/>
      <sheetName val="Country Explorer_2"/>
      <sheetName val="Country Explorer_3"/>
      <sheetName val="Country Explorer_4"/>
      <sheetName val="Country Explorer_5"/>
      <sheetName val="Question Explorer"/>
      <sheetName val="Dataset"/>
      <sheetName val="Customise_0"/>
      <sheetName val="Customise_1"/>
      <sheetName val="Sources"/>
    </sheetNames>
    <sheetDataSet>
      <sheetData sheetId="0"/>
      <sheetData sheetId="1"/>
      <sheetData sheetId="2"/>
      <sheetData sheetId="3">
        <row r="2">
          <cell r="B2" t="str">
            <v>150%</v>
          </cell>
        </row>
        <row r="3">
          <cell r="B3" t="str">
            <v>125%</v>
          </cell>
        </row>
        <row r="4">
          <cell r="B4" t="str">
            <v>100%</v>
          </cell>
        </row>
        <row r="5">
          <cell r="B5" t="str">
            <v>90%</v>
          </cell>
        </row>
        <row r="6">
          <cell r="B6" t="str">
            <v>80%</v>
          </cell>
        </row>
        <row r="7">
          <cell r="B7" t="str">
            <v>70%</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sourcegovernance.org/analysis-tools/publications/ghana-oil-sales-commodity-trading-data-accountability"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tabSelected="1" topLeftCell="B1" zoomScale="90" zoomScaleNormal="90" workbookViewId="0">
      <selection activeCell="B1" sqref="B1"/>
    </sheetView>
  </sheetViews>
  <sheetFormatPr defaultRowHeight="14.45" customHeight="1" zeroHeight="1" x14ac:dyDescent="0.25"/>
  <cols>
    <col min="1" max="1" width="2.7109375" hidden="1" customWidth="1"/>
    <col min="2" max="2" width="5" customWidth="1"/>
    <col min="3" max="3" width="3.85546875" style="5" customWidth="1"/>
    <col min="4" max="4" width="28.5703125" customWidth="1"/>
    <col min="5" max="5" width="29.140625" customWidth="1"/>
    <col min="6" max="6" width="38.28515625" customWidth="1"/>
    <col min="7" max="7" width="28.140625" customWidth="1"/>
    <col min="8" max="8" width="28.5703125" customWidth="1"/>
    <col min="9" max="9" width="5" customWidth="1"/>
    <col min="10" max="10" width="3.85546875" style="5" customWidth="1"/>
  </cols>
  <sheetData>
    <row r="1" spans="1:10" ht="12" customHeight="1" x14ac:dyDescent="0.25">
      <c r="A1" s="6"/>
      <c r="B1" s="7"/>
      <c r="C1" s="8"/>
      <c r="D1" s="7"/>
      <c r="E1" s="7"/>
      <c r="F1" s="7"/>
      <c r="G1" s="9"/>
      <c r="H1" s="9"/>
      <c r="I1" s="7"/>
      <c r="J1" s="10"/>
    </row>
    <row r="2" spans="1:10" ht="82.9" customHeight="1" x14ac:dyDescent="0.25">
      <c r="A2" s="6"/>
      <c r="B2" s="6"/>
      <c r="C2" s="10"/>
      <c r="D2" s="6"/>
      <c r="E2" s="6"/>
      <c r="F2" s="6"/>
      <c r="G2" s="6"/>
      <c r="H2" s="6"/>
      <c r="I2" s="6"/>
      <c r="J2" s="10"/>
    </row>
    <row r="3" spans="1:10" ht="25.5" customHeight="1" x14ac:dyDescent="0.35">
      <c r="A3" s="6"/>
      <c r="B3" s="6"/>
      <c r="C3" s="10"/>
      <c r="D3" s="11" t="s">
        <v>201</v>
      </c>
      <c r="E3" s="6"/>
      <c r="F3" s="6"/>
      <c r="G3" s="6"/>
      <c r="H3" s="12"/>
      <c r="I3" s="6"/>
      <c r="J3" s="10"/>
    </row>
    <row r="4" spans="1:10" ht="13.5" customHeight="1" x14ac:dyDescent="0.25">
      <c r="A4" s="6"/>
      <c r="B4" s="6"/>
      <c r="C4" s="10"/>
      <c r="D4" s="13"/>
      <c r="E4" s="6"/>
      <c r="F4" s="6"/>
      <c r="G4" s="6"/>
      <c r="H4" s="6"/>
      <c r="I4" s="6"/>
      <c r="J4" s="10"/>
    </row>
    <row r="5" spans="1:10" ht="35.25" customHeight="1" x14ac:dyDescent="0.25">
      <c r="A5" s="6"/>
      <c r="B5" s="6"/>
      <c r="C5" s="10"/>
      <c r="D5" s="13"/>
      <c r="E5" s="6"/>
      <c r="F5" s="6"/>
      <c r="G5" s="6"/>
      <c r="H5" s="6"/>
      <c r="I5" s="6"/>
      <c r="J5" s="10"/>
    </row>
    <row r="6" spans="1:10" ht="148.5" customHeight="1" x14ac:dyDescent="0.25">
      <c r="A6" s="6"/>
      <c r="B6" s="6"/>
      <c r="C6" s="10"/>
      <c r="D6" s="136" t="s">
        <v>197</v>
      </c>
      <c r="E6" s="136"/>
      <c r="F6" s="136"/>
      <c r="G6" s="136"/>
      <c r="H6" s="136"/>
      <c r="I6" s="6"/>
      <c r="J6" s="10"/>
    </row>
    <row r="7" spans="1:10" ht="39.75" customHeight="1" x14ac:dyDescent="0.25">
      <c r="A7" s="6"/>
      <c r="B7" s="6"/>
      <c r="C7" s="10"/>
      <c r="D7" s="145" t="s">
        <v>203</v>
      </c>
      <c r="E7" s="135" t="s">
        <v>202</v>
      </c>
      <c r="F7" s="14"/>
      <c r="G7" s="14"/>
      <c r="H7" s="14"/>
      <c r="I7" s="6"/>
      <c r="J7" s="10"/>
    </row>
    <row r="8" spans="1:10" ht="23.45" customHeight="1" x14ac:dyDescent="0.25">
      <c r="A8" s="6"/>
      <c r="B8" s="6"/>
      <c r="C8" s="10"/>
      <c r="D8" s="15"/>
      <c r="E8" s="15"/>
      <c r="F8" s="15"/>
      <c r="G8" s="15"/>
      <c r="H8" s="15"/>
      <c r="I8" s="6"/>
      <c r="J8" s="10"/>
    </row>
    <row r="9" spans="1:10" s="36" customFormat="1" ht="17.25" customHeight="1" x14ac:dyDescent="0.25">
      <c r="A9" s="34"/>
      <c r="B9" s="34"/>
      <c r="C9" s="34"/>
      <c r="D9" s="31" t="s">
        <v>118</v>
      </c>
      <c r="E9" s="31" t="s">
        <v>119</v>
      </c>
      <c r="F9" s="35"/>
      <c r="G9" s="35"/>
      <c r="H9" s="35"/>
      <c r="I9" s="34"/>
      <c r="J9" s="34"/>
    </row>
    <row r="10" spans="1:10" s="133" customFormat="1" ht="17.25" customHeight="1" x14ac:dyDescent="0.25">
      <c r="A10" s="37"/>
      <c r="B10" s="37"/>
      <c r="C10" s="37"/>
      <c r="D10" s="134" t="s">
        <v>198</v>
      </c>
      <c r="E10" s="18" t="s">
        <v>199</v>
      </c>
      <c r="F10" s="132"/>
      <c r="G10" s="132"/>
      <c r="H10" s="132"/>
      <c r="I10" s="37"/>
      <c r="J10" s="37"/>
    </row>
    <row r="11" spans="1:10" s="36" customFormat="1" ht="17.25" customHeight="1" x14ac:dyDescent="0.25">
      <c r="A11" s="34"/>
      <c r="B11" s="34"/>
      <c r="C11" s="37"/>
      <c r="D11" s="17" t="s">
        <v>120</v>
      </c>
      <c r="E11" s="18" t="s">
        <v>174</v>
      </c>
      <c r="F11" s="35"/>
      <c r="G11" s="35"/>
      <c r="H11" s="35"/>
      <c r="I11" s="34"/>
      <c r="J11" s="37"/>
    </row>
    <row r="12" spans="1:10" s="36" customFormat="1" ht="17.25" customHeight="1" x14ac:dyDescent="0.25">
      <c r="A12" s="34"/>
      <c r="B12" s="34"/>
      <c r="C12" s="37"/>
      <c r="D12" s="17" t="s">
        <v>121</v>
      </c>
      <c r="E12" s="18" t="s">
        <v>128</v>
      </c>
      <c r="F12" s="35"/>
      <c r="G12" s="35"/>
      <c r="H12" s="35"/>
      <c r="I12" s="34"/>
      <c r="J12" s="37"/>
    </row>
    <row r="13" spans="1:10" s="36" customFormat="1" ht="17.25" customHeight="1" x14ac:dyDescent="0.25">
      <c r="A13" s="34"/>
      <c r="B13" s="34"/>
      <c r="C13" s="37"/>
      <c r="D13" s="17" t="s">
        <v>122</v>
      </c>
      <c r="E13" s="18" t="s">
        <v>129</v>
      </c>
      <c r="F13" s="35"/>
      <c r="G13" s="35"/>
      <c r="H13" s="35"/>
      <c r="I13" s="34"/>
      <c r="J13" s="37"/>
    </row>
    <row r="14" spans="1:10" s="36" customFormat="1" ht="17.25" customHeight="1" x14ac:dyDescent="0.25">
      <c r="A14" s="34"/>
      <c r="B14" s="34"/>
      <c r="C14" s="37"/>
      <c r="D14" s="17" t="s">
        <v>169</v>
      </c>
      <c r="E14" s="18" t="s">
        <v>179</v>
      </c>
      <c r="F14" s="35"/>
      <c r="G14" s="35"/>
      <c r="H14" s="35"/>
      <c r="I14" s="34"/>
      <c r="J14" s="37"/>
    </row>
    <row r="15" spans="1:10" s="36" customFormat="1" ht="17.25" customHeight="1" x14ac:dyDescent="0.25">
      <c r="A15" s="34"/>
      <c r="B15" s="34"/>
      <c r="C15" s="37"/>
      <c r="D15" s="17" t="s">
        <v>171</v>
      </c>
      <c r="E15" s="18" t="s">
        <v>172</v>
      </c>
      <c r="F15" s="35"/>
      <c r="G15" s="35"/>
      <c r="H15" s="35"/>
      <c r="I15" s="34"/>
      <c r="J15" s="37"/>
    </row>
    <row r="16" spans="1:10" ht="17.25" customHeight="1" x14ac:dyDescent="0.25">
      <c r="A16" s="6"/>
      <c r="B16" s="6"/>
      <c r="C16" s="10"/>
      <c r="D16" s="17"/>
      <c r="E16" s="18"/>
      <c r="F16" s="15"/>
      <c r="G16" s="15"/>
      <c r="H16" s="15"/>
      <c r="I16" s="6"/>
      <c r="J16" s="10"/>
    </row>
    <row r="17" spans="1:10" ht="78.75" customHeight="1" x14ac:dyDescent="0.25">
      <c r="A17" s="6"/>
      <c r="B17" s="6"/>
      <c r="C17" s="10"/>
      <c r="D17" s="137" t="s">
        <v>200</v>
      </c>
      <c r="E17" s="138"/>
      <c r="F17" s="138"/>
      <c r="G17" s="138"/>
      <c r="H17" s="138"/>
      <c r="I17" s="6"/>
      <c r="J17" s="10"/>
    </row>
    <row r="18" spans="1:10" ht="19.5" customHeight="1" x14ac:dyDescent="0.25">
      <c r="A18" s="6"/>
      <c r="B18" s="6"/>
      <c r="C18" s="10"/>
      <c r="D18" s="13"/>
      <c r="E18" s="6"/>
      <c r="F18" s="6"/>
      <c r="G18" s="6"/>
      <c r="H18" s="6"/>
      <c r="I18" s="6"/>
      <c r="J18" s="10"/>
    </row>
    <row r="19" spans="1:10" ht="15" x14ac:dyDescent="0.25">
      <c r="A19" s="6"/>
      <c r="B19" s="6"/>
      <c r="C19" s="10"/>
      <c r="D19" s="6"/>
      <c r="E19" s="6"/>
      <c r="F19" s="6"/>
      <c r="G19" s="6"/>
      <c r="H19" s="6"/>
      <c r="I19" s="6"/>
      <c r="J19" s="10"/>
    </row>
    <row r="20" spans="1:10" ht="15" x14ac:dyDescent="0.25">
      <c r="A20" s="6"/>
      <c r="B20" s="13"/>
      <c r="C20" s="6"/>
      <c r="D20" s="6"/>
      <c r="E20" s="6"/>
      <c r="F20" s="6"/>
      <c r="G20" s="16"/>
      <c r="H20" s="16"/>
      <c r="I20" s="13"/>
      <c r="J20" s="6"/>
    </row>
    <row r="21" spans="1:10" ht="15" x14ac:dyDescent="0.25">
      <c r="A21" s="6"/>
      <c r="B21" s="6"/>
      <c r="C21" s="10"/>
      <c r="D21" s="6"/>
      <c r="E21" s="6"/>
      <c r="F21" s="6"/>
      <c r="G21" s="6"/>
      <c r="H21" s="6"/>
      <c r="I21" s="6"/>
      <c r="J21" s="10"/>
    </row>
    <row r="22" spans="1:10" ht="15" x14ac:dyDescent="0.25">
      <c r="A22" s="6"/>
      <c r="B22" s="6"/>
      <c r="C22" s="10"/>
      <c r="D22" s="6"/>
      <c r="E22" s="6"/>
      <c r="F22" s="6"/>
      <c r="G22" s="6"/>
      <c r="H22" s="6"/>
      <c r="I22" s="6"/>
      <c r="J22" s="10"/>
    </row>
    <row r="23" spans="1:10" ht="15" x14ac:dyDescent="0.25">
      <c r="A23" s="6"/>
      <c r="B23" s="6"/>
      <c r="C23" s="10"/>
      <c r="D23" s="6"/>
      <c r="E23" s="6"/>
      <c r="F23" s="6"/>
      <c r="G23" s="6"/>
      <c r="H23" s="6"/>
      <c r="I23" s="6"/>
      <c r="J23" s="10"/>
    </row>
    <row r="24" spans="1:10" ht="15" x14ac:dyDescent="0.25">
      <c r="A24" s="6"/>
      <c r="B24" s="6"/>
      <c r="C24" s="10"/>
      <c r="D24" s="6"/>
      <c r="E24" s="6"/>
      <c r="F24" s="6"/>
      <c r="G24" s="6"/>
      <c r="H24" s="6"/>
      <c r="I24" s="6"/>
      <c r="J24" s="10"/>
    </row>
    <row r="25" spans="1:10" ht="15" x14ac:dyDescent="0.25">
      <c r="A25" s="6" t="s">
        <v>1</v>
      </c>
      <c r="B25" s="6"/>
      <c r="C25" s="10"/>
      <c r="D25" s="6"/>
      <c r="E25" s="6"/>
      <c r="F25" s="6"/>
      <c r="G25" s="6"/>
      <c r="H25" s="6"/>
      <c r="I25" s="6"/>
      <c r="J25" s="10"/>
    </row>
    <row r="26" spans="1:10" ht="15" x14ac:dyDescent="0.25"/>
    <row r="27" spans="1:10" ht="14.45" customHeight="1" x14ac:dyDescent="0.25"/>
    <row r="28" spans="1:10" ht="14.45" customHeight="1" x14ac:dyDescent="0.25"/>
    <row r="29" spans="1:10" ht="14.45" customHeight="1" x14ac:dyDescent="0.25"/>
    <row r="30" spans="1:10" ht="14.45" customHeight="1" x14ac:dyDescent="0.25"/>
    <row r="31" spans="1:10" ht="14.45" customHeight="1" x14ac:dyDescent="0.25"/>
    <row r="32" spans="1:10" ht="14.45" customHeight="1" x14ac:dyDescent="0.25"/>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39" ht="14.45" customHeight="1" x14ac:dyDescent="0.25"/>
    <row r="40" ht="14.45" customHeight="1" x14ac:dyDescent="0.25"/>
    <row r="41" ht="14.45" customHeight="1" x14ac:dyDescent="0.25"/>
    <row r="42" ht="14.45" customHeight="1" x14ac:dyDescent="0.25"/>
    <row r="43" ht="14.45" customHeight="1" x14ac:dyDescent="0.25"/>
    <row r="44" ht="14.45" customHeight="1" x14ac:dyDescent="0.25"/>
    <row r="45" ht="14.45" customHeight="1" x14ac:dyDescent="0.25"/>
    <row r="46" ht="14.45" customHeight="1" x14ac:dyDescent="0.25"/>
    <row r="47" ht="14.45" customHeight="1" x14ac:dyDescent="0.25"/>
    <row r="48" ht="14.45" customHeight="1" x14ac:dyDescent="0.25"/>
    <row r="49" ht="14.45" customHeight="1" x14ac:dyDescent="0.25"/>
  </sheetData>
  <mergeCells count="2">
    <mergeCell ref="D6:H6"/>
    <mergeCell ref="D17:H17"/>
  </mergeCells>
  <hyperlinks>
    <hyperlink ref="D11" location="'Oil sales revenue by cargo'!A1" display="Oil sales revenue by cargo"/>
    <hyperlink ref="D13" location="'Sources of oil revenue_2019'!A1" display="Sources of oil revenue_2019"/>
    <hyperlink ref="D12" location="'Oil revenue distribution_2019'!A1" display="Oil revenue distribution_2019"/>
    <hyperlink ref="D14" location="'Oil sales by buyer 2015-2019'!A1" display="Oil sales by buyer 2015-2019"/>
    <hyperlink ref="D15" location="'Buying company oil sales PtG'!A1" display="Buying company oil sales PtG"/>
    <hyperlink ref="D10" location="Interactive_data!A1" display="Interactive data"/>
    <hyperlink ref="E7" r:id="rId1"/>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W58"/>
  <sheetViews>
    <sheetView showGridLines="0" zoomScale="70" zoomScaleNormal="70" workbookViewId="0"/>
  </sheetViews>
  <sheetFormatPr defaultRowHeight="15" x14ac:dyDescent="0.25"/>
  <cols>
    <col min="1" max="1" width="3.42578125" style="39" customWidth="1"/>
    <col min="2" max="2" width="2.7109375" style="39" customWidth="1"/>
    <col min="3" max="3" width="8.7109375" style="39" hidden="1" customWidth="1"/>
    <col min="4" max="4" width="20.85546875" style="39" customWidth="1"/>
    <col min="5" max="5" width="13.5703125" style="39" customWidth="1"/>
    <col min="6" max="6" width="14.7109375" style="39" customWidth="1"/>
    <col min="7" max="7" width="14.28515625" style="39" customWidth="1"/>
    <col min="8" max="8" width="19.5703125" style="39" customWidth="1"/>
    <col min="9" max="9" width="3.85546875" style="39" customWidth="1"/>
    <col min="10" max="10" width="9.140625" style="39"/>
    <col min="11" max="11" width="25" style="39" customWidth="1"/>
    <col min="12" max="13" width="9.140625" style="39"/>
    <col min="14" max="14" width="3.7109375" style="39" customWidth="1"/>
    <col min="15" max="15" width="4.140625" style="39" customWidth="1"/>
    <col min="16" max="16" width="12.85546875" style="39" customWidth="1"/>
    <col min="17" max="17" width="14.5703125" style="39" customWidth="1"/>
    <col min="18" max="18" width="12.28515625" style="39" customWidth="1"/>
    <col min="19" max="19" width="15" style="39" customWidth="1"/>
    <col min="20" max="20" width="14.28515625" style="39" customWidth="1"/>
    <col min="21" max="21" width="17.42578125" style="39" customWidth="1"/>
    <col min="22" max="22" width="20.42578125" style="39" customWidth="1"/>
    <col min="23" max="23" width="14.28515625" style="39" customWidth="1"/>
    <col min="24" max="16384" width="9.140625" style="39"/>
  </cols>
  <sheetData>
    <row r="1" spans="2:23" x14ac:dyDescent="0.25">
      <c r="C1" s="40" t="s">
        <v>163</v>
      </c>
    </row>
    <row r="2" spans="2:23" x14ac:dyDescent="0.25">
      <c r="F2" s="41"/>
      <c r="G2" s="41"/>
      <c r="H2" s="41"/>
      <c r="I2" s="41"/>
      <c r="J2" s="41"/>
      <c r="K2" s="41"/>
      <c r="L2" s="41"/>
      <c r="M2" s="41"/>
    </row>
    <row r="3" spans="2:23" ht="15.75" thickBot="1" x14ac:dyDescent="0.3"/>
    <row r="4" spans="2:23" ht="27.75" customHeight="1" thickBot="1" x14ac:dyDescent="0.4">
      <c r="B4" s="139" t="s">
        <v>130</v>
      </c>
      <c r="C4" s="140"/>
      <c r="D4" s="140"/>
      <c r="E4" s="140"/>
      <c r="F4" s="140"/>
      <c r="G4" s="140"/>
      <c r="H4" s="140"/>
      <c r="I4" s="140"/>
      <c r="J4" s="140"/>
      <c r="K4" s="140"/>
      <c r="L4" s="140"/>
      <c r="M4" s="141"/>
      <c r="N4" s="42"/>
      <c r="O4" s="139" t="s">
        <v>170</v>
      </c>
      <c r="P4" s="140"/>
      <c r="Q4" s="140"/>
      <c r="R4" s="140"/>
      <c r="S4" s="140"/>
      <c r="T4" s="140"/>
      <c r="U4" s="140"/>
      <c r="V4" s="140"/>
      <c r="W4" s="141"/>
    </row>
    <row r="5" spans="2:23" ht="19.5" customHeight="1" x14ac:dyDescent="0.35">
      <c r="B5" s="43"/>
      <c r="C5" s="44"/>
      <c r="D5" s="44"/>
      <c r="E5" s="44"/>
      <c r="F5" s="44"/>
      <c r="G5" s="44" t="s">
        <v>131</v>
      </c>
      <c r="H5" s="45" t="s">
        <v>73</v>
      </c>
      <c r="I5" s="44"/>
      <c r="J5" s="44"/>
      <c r="K5" s="44"/>
      <c r="L5" s="44"/>
      <c r="M5" s="46"/>
      <c r="N5" s="47"/>
      <c r="O5" s="48"/>
      <c r="P5" s="49"/>
      <c r="Q5" s="49"/>
      <c r="R5" s="49"/>
      <c r="S5" s="44" t="s">
        <v>131</v>
      </c>
      <c r="T5" s="45" t="s">
        <v>73</v>
      </c>
      <c r="U5" s="49"/>
      <c r="V5" s="49"/>
      <c r="W5" s="50"/>
    </row>
    <row r="6" spans="2:23" ht="18" customHeight="1" x14ac:dyDescent="0.25">
      <c r="B6" s="43"/>
      <c r="C6" s="44"/>
      <c r="D6" s="44"/>
      <c r="E6" s="51"/>
      <c r="F6" s="44"/>
      <c r="G6" s="44" t="s">
        <v>132</v>
      </c>
      <c r="H6" s="45">
        <v>2019</v>
      </c>
      <c r="I6" s="44"/>
      <c r="J6" s="44"/>
      <c r="K6" s="44"/>
      <c r="L6" s="44"/>
      <c r="M6" s="46"/>
      <c r="N6" s="47"/>
      <c r="O6" s="52" t="str">
        <f>CONCATENATE($Q$10," field total cargo value by sale type, ",$T$6)</f>
        <v>Jubilee field total cargo value by sale type, 2013</v>
      </c>
      <c r="P6" s="53"/>
      <c r="Q6" s="54"/>
      <c r="R6" s="53"/>
      <c r="S6" s="44" t="s">
        <v>132</v>
      </c>
      <c r="T6" s="45">
        <v>2013</v>
      </c>
      <c r="U6" s="53"/>
      <c r="V6" s="53"/>
      <c r="W6" s="55"/>
    </row>
    <row r="7" spans="2:23" s="86" customFormat="1" ht="6.75" customHeight="1" x14ac:dyDescent="0.25">
      <c r="B7" s="78" t="str">
        <f>CONCATENATE(H5, " lifting value in ", H6, ", US$")</f>
        <v>Jubilee lifting value in 2019, US$</v>
      </c>
      <c r="C7" s="79"/>
      <c r="D7" s="79"/>
      <c r="E7" s="80"/>
      <c r="F7" s="79"/>
      <c r="G7" s="79"/>
      <c r="H7" s="79"/>
      <c r="I7" s="79"/>
      <c r="J7" s="79"/>
      <c r="K7" s="79"/>
      <c r="L7" s="79"/>
      <c r="M7" s="81"/>
      <c r="N7" s="82"/>
      <c r="O7" s="83"/>
      <c r="P7" s="84"/>
      <c r="Q7" s="84"/>
      <c r="R7" s="84"/>
      <c r="S7" s="84"/>
      <c r="T7" s="84"/>
      <c r="U7" s="84"/>
      <c r="V7" s="84"/>
      <c r="W7" s="85"/>
    </row>
    <row r="8" spans="2:23" s="86" customFormat="1" x14ac:dyDescent="0.25">
      <c r="B8" s="87"/>
      <c r="C8" s="88"/>
      <c r="D8" s="89" t="str">
        <f>IF($G$10=0,"Note: tables and chart will show blank if no sales from the field during the year selected","")</f>
        <v/>
      </c>
      <c r="E8" s="88"/>
      <c r="F8" s="88"/>
      <c r="G8" s="88"/>
      <c r="H8" s="88"/>
      <c r="I8" s="90" t="str">
        <f>CONCATENATE(H5, " lifting value in ", H6, ", US$")</f>
        <v>Jubilee lifting value in 2019, US$</v>
      </c>
      <c r="J8" s="88"/>
      <c r="K8" s="88"/>
      <c r="L8" s="88"/>
      <c r="M8" s="91"/>
      <c r="N8" s="82"/>
      <c r="O8" s="87"/>
      <c r="P8" s="89" t="str">
        <f>IF(SUM($S$10:$S$11)=0,"Note: tables and chart will show blank if no sales from the field during the year selected","")</f>
        <v/>
      </c>
      <c r="Q8" s="88"/>
      <c r="R8" s="88"/>
      <c r="S8" s="88"/>
      <c r="T8" s="88"/>
      <c r="U8" s="88"/>
      <c r="V8" s="88"/>
      <c r="W8" s="91"/>
    </row>
    <row r="9" spans="2:23" s="86" customFormat="1" ht="33" customHeight="1" x14ac:dyDescent="0.25">
      <c r="B9" s="87"/>
      <c r="C9" s="88"/>
      <c r="D9" s="92" t="s">
        <v>135</v>
      </c>
      <c r="E9" s="92" t="s">
        <v>4</v>
      </c>
      <c r="F9" s="92" t="s">
        <v>136</v>
      </c>
      <c r="G9" s="92" t="s">
        <v>137</v>
      </c>
      <c r="H9" s="93"/>
      <c r="I9" s="88"/>
      <c r="J9" s="88"/>
      <c r="K9" s="88"/>
      <c r="L9" s="88"/>
      <c r="M9" s="91"/>
      <c r="N9" s="82"/>
      <c r="O9" s="87"/>
      <c r="P9" s="93" t="s">
        <v>165</v>
      </c>
      <c r="Q9" s="93" t="s">
        <v>95</v>
      </c>
      <c r="R9" s="93" t="s">
        <v>4</v>
      </c>
      <c r="S9" s="93" t="s">
        <v>140</v>
      </c>
      <c r="T9" s="88"/>
      <c r="U9" s="88"/>
      <c r="V9" s="88"/>
      <c r="W9" s="91"/>
    </row>
    <row r="10" spans="2:23" s="86" customFormat="1" x14ac:dyDescent="0.25">
      <c r="B10" s="87"/>
      <c r="C10" s="88"/>
      <c r="D10" s="94" t="str">
        <f>H5</f>
        <v>Jubilee</v>
      </c>
      <c r="E10" s="94">
        <f>H6</f>
        <v>2019</v>
      </c>
      <c r="F10" s="95">
        <f>SUMIFS('Oil sales revenue by cargo'!$J:$J, 'Oil sales revenue by cargo'!$A:$A,Interactive_data!$D$10,'Oil sales revenue by cargo'!$H:$H,Interactive_data!$E$10)</f>
        <v>5871303</v>
      </c>
      <c r="G10" s="95">
        <f>SUMIFS('Oil sales revenue by cargo'!$M:$M, 'Oil sales revenue by cargo'!$A:$A,Interactive_data!$D$10,'Oil sales revenue by cargo'!$H:$H,Interactive_data!$E$10)</f>
        <v>373523114</v>
      </c>
      <c r="H10" s="89"/>
      <c r="I10" s="88"/>
      <c r="J10" s="88"/>
      <c r="K10" s="88"/>
      <c r="L10" s="88"/>
      <c r="M10" s="91"/>
      <c r="N10" s="82"/>
      <c r="O10" s="87"/>
      <c r="P10" s="88" t="s">
        <v>10</v>
      </c>
      <c r="Q10" s="94" t="str">
        <f>$T$5</f>
        <v>Jubilee</v>
      </c>
      <c r="R10" s="94">
        <f>$T$6</f>
        <v>2013</v>
      </c>
      <c r="S10" s="96">
        <f>IF(Q10="All fields",SUMIFS('Oil sales revenue by cargo'!$M$6:$M$78,'Oil sales revenue by cargo'!$C$6:$C$78,Interactive_data!$P$10,'Oil sales revenue by cargo'!$H$6:$H$78,Interactive_data!$R$10),SUMIFS('Oil sales revenue by cargo'!$M$6:$M$78,'Oil sales revenue by cargo'!$C$6:$C$78,Interactive_data!$P$10,'Oil sales revenue by cargo'!$H$6:$H$78,Interactive_data!$R$10, 'Oil sales revenue by cargo'!$A$6:$A$78,Interactive_data!$Q$10))</f>
        <v>196496636.38999999</v>
      </c>
      <c r="T10" s="88"/>
      <c r="U10" s="89" t="str">
        <f>IF($T$6=2020,"Note: full year data not available for 2020","")</f>
        <v/>
      </c>
      <c r="V10" s="88"/>
      <c r="W10" s="91"/>
    </row>
    <row r="11" spans="2:23" s="86" customFormat="1" x14ac:dyDescent="0.25">
      <c r="B11" s="87"/>
      <c r="C11" s="88"/>
      <c r="D11" s="94"/>
      <c r="E11" s="94"/>
      <c r="F11" s="94"/>
      <c r="G11" s="94"/>
      <c r="H11" s="89"/>
      <c r="I11" s="89" t="str">
        <f>IF($E$10=2020,"Note: full year data not available for 2020","")</f>
        <v/>
      </c>
      <c r="J11" s="88"/>
      <c r="K11" s="88"/>
      <c r="L11" s="88"/>
      <c r="M11" s="91"/>
      <c r="N11" s="82"/>
      <c r="O11" s="87"/>
      <c r="P11" s="88" t="s">
        <v>17</v>
      </c>
      <c r="Q11" s="94" t="str">
        <f>T$5</f>
        <v>Jubilee</v>
      </c>
      <c r="R11" s="94">
        <f>$T$6</f>
        <v>2013</v>
      </c>
      <c r="S11" s="96">
        <f>IF(Q11="All fields",SUMIFS('Oil sales revenue by cargo'!$M$6:$M$78,'Oil sales revenue by cargo'!$C$6:$C$78,Interactive_data!$P$11,'Oil sales revenue by cargo'!$H$6:$H$78,Interactive_data!$R$11),SUMIFS('Oil sales revenue by cargo'!$M$6:$M$78,'Oil sales revenue by cargo'!$C$6:$C$78,Interactive_data!$P$11,'Oil sales revenue by cargo'!$H$6:$H$78,Interactive_data!$R$11, 'Oil sales revenue by cargo'!$A$6:$A$78,Interactive_data!$Q$11))</f>
        <v>533859321</v>
      </c>
      <c r="T11" s="88"/>
      <c r="U11" s="88"/>
      <c r="V11" s="88"/>
      <c r="W11" s="91"/>
    </row>
    <row r="12" spans="2:23" s="86" customFormat="1" x14ac:dyDescent="0.25">
      <c r="B12" s="87"/>
      <c r="C12" s="88"/>
      <c r="D12" s="94"/>
      <c r="E12" s="94"/>
      <c r="F12" s="94"/>
      <c r="G12" s="94"/>
      <c r="H12" s="88"/>
      <c r="I12" s="88"/>
      <c r="J12" s="88"/>
      <c r="K12" s="88"/>
      <c r="L12" s="88"/>
      <c r="M12" s="91"/>
      <c r="N12" s="82"/>
      <c r="O12" s="87"/>
      <c r="P12" s="88"/>
      <c r="Q12" s="94"/>
      <c r="R12" s="88"/>
      <c r="S12" s="96"/>
      <c r="T12" s="88"/>
      <c r="U12" s="88"/>
      <c r="V12" s="88"/>
      <c r="W12" s="91"/>
    </row>
    <row r="13" spans="2:23" s="86" customFormat="1" x14ac:dyDescent="0.25">
      <c r="B13" s="87"/>
      <c r="C13" s="88"/>
      <c r="D13" s="92" t="s">
        <v>141</v>
      </c>
      <c r="E13" s="92" t="s">
        <v>162</v>
      </c>
      <c r="F13" s="92" t="s">
        <v>136</v>
      </c>
      <c r="G13" s="92" t="s">
        <v>137</v>
      </c>
      <c r="H13" s="88"/>
      <c r="I13" s="88"/>
      <c r="J13" s="88"/>
      <c r="K13" s="88"/>
      <c r="L13" s="88"/>
      <c r="M13" s="91"/>
      <c r="N13" s="82"/>
      <c r="O13" s="87"/>
      <c r="P13" s="88"/>
      <c r="Q13" s="94"/>
      <c r="R13" s="88"/>
      <c r="S13" s="96"/>
      <c r="T13" s="88"/>
      <c r="U13" s="88"/>
      <c r="V13" s="88"/>
      <c r="W13" s="91"/>
    </row>
    <row r="14" spans="2:23" s="86" customFormat="1" x14ac:dyDescent="0.25">
      <c r="B14" s="87"/>
      <c r="C14" s="88">
        <v>1</v>
      </c>
      <c r="D14" s="94" t="str">
        <f>IFERROR(INDEX('Oil sales revenue by cargo'!$E:$E,MATCH(CONCATENATE(Interactive_data!$D$10,"_",Interactive_data!$E$10,"_",Interactive_data!$C14), 'Oil sales revenue by cargo'!$O:$O,0)),"-")</f>
        <v>Jubilee 47th Lifting</v>
      </c>
      <c r="E14" s="97">
        <f>IFERROR(INDEX('Oil sales revenue by cargo'!$G$6:$G$78,MATCH(CONCATENATE(Interactive_data!$D$10,"_",$E$10,"_",Interactive_data!C14),'Oil sales revenue by cargo'!$O$6:$O$78,0),1),"-")</f>
        <v>43490</v>
      </c>
      <c r="F14" s="95">
        <f>IFERROR(INDEX('Oil sales revenue by cargo'!$J:$J,MATCH(Interactive_data!$E14,'Oil sales revenue by cargo'!$G:$G,0),1),"-")</f>
        <v>948122</v>
      </c>
      <c r="G14" s="95">
        <f>IFERROR(INDEX('Oil sales revenue by cargo'!$M:$M,MATCH(Interactive_data!$E14,'Oil sales revenue by cargo'!$G:$G,0),1),"-")</f>
        <v>57002043</v>
      </c>
      <c r="H14" s="88"/>
      <c r="I14" s="88"/>
      <c r="J14" s="88"/>
      <c r="K14" s="88"/>
      <c r="L14" s="88"/>
      <c r="M14" s="91"/>
      <c r="N14" s="82"/>
      <c r="O14" s="87"/>
      <c r="P14" s="88"/>
      <c r="Q14" s="94"/>
      <c r="R14" s="88"/>
      <c r="S14" s="96"/>
      <c r="T14" s="88"/>
      <c r="U14" s="88"/>
      <c r="V14" s="88"/>
      <c r="W14" s="91"/>
    </row>
    <row r="15" spans="2:23" s="86" customFormat="1" x14ac:dyDescent="0.25">
      <c r="B15" s="87"/>
      <c r="C15" s="88">
        <v>2</v>
      </c>
      <c r="D15" s="94" t="str">
        <f>IFERROR(INDEX('Oil sales revenue by cargo'!$E:$E,MATCH(CONCATENATE(Interactive_data!$D$10,"_",Interactive_data!$E$10,"_",Interactive_data!$C15), 'Oil sales revenue by cargo'!$O:$O,0)),"-")</f>
        <v>Jubilee 48th Lifting</v>
      </c>
      <c r="E15" s="97">
        <f>IFERROR(INDEX('Oil sales revenue by cargo'!$G$6:$G$78,MATCH(CONCATENATE(Interactive_data!$D$10,"_",$E$10,"_",Interactive_data!C15),'Oil sales revenue by cargo'!$O$6:$O$78,0),1),"-")</f>
        <v>43549</v>
      </c>
      <c r="F15" s="95">
        <f>IFERROR(INDEX('Oil sales revenue by cargo'!$J:$J,MATCH(Interactive_data!$E15,'Oil sales revenue by cargo'!$G:$G,0),1),"-")</f>
        <v>994251</v>
      </c>
      <c r="G15" s="95">
        <f>IFERROR(INDEX('Oil sales revenue by cargo'!$M:$M,MATCH(Interactive_data!$E15,'Oil sales revenue by cargo'!$G:$G,0),1),"-")</f>
        <v>66846477</v>
      </c>
      <c r="H15" s="88"/>
      <c r="I15" s="88"/>
      <c r="J15" s="88"/>
      <c r="K15" s="88"/>
      <c r="L15" s="88"/>
      <c r="M15" s="91"/>
      <c r="N15" s="82"/>
      <c r="O15" s="87"/>
      <c r="P15" s="88"/>
      <c r="Q15" s="88"/>
      <c r="R15" s="88"/>
      <c r="S15" s="88"/>
      <c r="T15" s="88"/>
      <c r="U15" s="88"/>
      <c r="V15" s="88"/>
      <c r="W15" s="91"/>
    </row>
    <row r="16" spans="2:23" s="86" customFormat="1" x14ac:dyDescent="0.25">
      <c r="B16" s="87"/>
      <c r="C16" s="88">
        <v>3</v>
      </c>
      <c r="D16" s="94" t="str">
        <f>IFERROR(INDEX('Oil sales revenue by cargo'!$E:$E,MATCH(CONCATENATE(Interactive_data!$D$10,"_",Interactive_data!$E$10,"_",Interactive_data!$C16), 'Oil sales revenue by cargo'!$O:$O,0)),"-")</f>
        <v>Jubilee 49th Lifting</v>
      </c>
      <c r="E16" s="97">
        <f>IFERROR(INDEX('Oil sales revenue by cargo'!$G$6:$G$78,MATCH(CONCATENATE(Interactive_data!$D$10,"_",$E$10,"_",Interactive_data!C16),'Oil sales revenue by cargo'!$O$6:$O$78,0),1),"-")</f>
        <v>43623</v>
      </c>
      <c r="F16" s="95">
        <f>IFERROR(INDEX('Oil sales revenue by cargo'!$J:$J,MATCH(Interactive_data!$E16,'Oil sales revenue by cargo'!$G:$G,0),1),"-")</f>
        <v>993641</v>
      </c>
      <c r="G16" s="95">
        <f>IFERROR(INDEX('Oil sales revenue by cargo'!$M:$M,MATCH(Interactive_data!$E16,'Oil sales revenue by cargo'!$G:$G,0),1),"-")</f>
        <v>64500218</v>
      </c>
      <c r="H16" s="88"/>
      <c r="I16" s="88"/>
      <c r="J16" s="88"/>
      <c r="K16" s="88"/>
      <c r="L16" s="88"/>
      <c r="M16" s="91"/>
      <c r="N16" s="82"/>
      <c r="O16" s="87"/>
      <c r="P16" s="88"/>
      <c r="Q16" s="88"/>
      <c r="R16" s="88"/>
      <c r="S16" s="88"/>
      <c r="T16" s="88"/>
      <c r="U16" s="88"/>
      <c r="V16" s="88"/>
      <c r="W16" s="91"/>
    </row>
    <row r="17" spans="1:23" s="86" customFormat="1" x14ac:dyDescent="0.25">
      <c r="B17" s="87"/>
      <c r="C17" s="88">
        <v>4</v>
      </c>
      <c r="D17" s="94" t="str">
        <f>IFERROR(INDEX('Oil sales revenue by cargo'!$E:$E,MATCH(CONCATENATE(Interactive_data!$D$10,"_",Interactive_data!$E$10,"_",Interactive_data!$C17), 'Oil sales revenue by cargo'!$O:$O,0)),"-")</f>
        <v>Jubilee 50th Lifting</v>
      </c>
      <c r="E17" s="97">
        <f>IFERROR(INDEX('Oil sales revenue by cargo'!$G$6:$G$78,MATCH(CONCATENATE(Interactive_data!$D$10,"_",$E$10,"_",Interactive_data!C17),'Oil sales revenue by cargo'!$O$6:$O$78,0),1),"-")</f>
        <v>43670</v>
      </c>
      <c r="F17" s="95">
        <f>IFERROR(INDEX('Oil sales revenue by cargo'!$J:$J,MATCH(Interactive_data!$E17,'Oil sales revenue by cargo'!$G:$G,0),1),"-")</f>
        <v>994557</v>
      </c>
      <c r="G17" s="95">
        <f>IFERROR(INDEX('Oil sales revenue by cargo'!$M:$M,MATCH(Interactive_data!$E17,'Oil sales revenue by cargo'!$G:$G,0),1),"-")</f>
        <v>64229486</v>
      </c>
      <c r="H17" s="88"/>
      <c r="I17" s="88"/>
      <c r="J17" s="88"/>
      <c r="K17" s="88"/>
      <c r="L17" s="88"/>
      <c r="M17" s="91"/>
      <c r="N17" s="82"/>
      <c r="O17" s="87"/>
      <c r="P17" s="88"/>
      <c r="Q17" s="88"/>
      <c r="R17" s="88"/>
      <c r="S17" s="88"/>
      <c r="T17" s="88"/>
      <c r="U17" s="88"/>
      <c r="V17" s="88"/>
      <c r="W17" s="91"/>
    </row>
    <row r="18" spans="1:23" s="86" customFormat="1" x14ac:dyDescent="0.25">
      <c r="B18" s="87"/>
      <c r="C18" s="88">
        <v>5</v>
      </c>
      <c r="D18" s="94" t="str">
        <f>IFERROR(INDEX('Oil sales revenue by cargo'!$E:$E,MATCH(CONCATENATE(Interactive_data!$D$10,"_",Interactive_data!$E$10,"_",Interactive_data!$C18), 'Oil sales revenue by cargo'!$O:$O,0)),"-")</f>
        <v>Jubilee 51st Lifting</v>
      </c>
      <c r="E18" s="97">
        <f>IFERROR(INDEX('Oil sales revenue by cargo'!$G$6:$G$78,MATCH(CONCATENATE(Interactive_data!$D$10,"_",$E$10,"_",Interactive_data!C18),'Oil sales revenue by cargo'!$O$6:$O$78,0),1),"-")</f>
        <v>43762</v>
      </c>
      <c r="F18" s="95">
        <f>IFERROR(INDEX('Oil sales revenue by cargo'!$J:$J,MATCH(Interactive_data!$E18,'Oil sales revenue by cargo'!$G:$G,0),1),"-")</f>
        <v>948568</v>
      </c>
      <c r="G18" s="95">
        <f>IFERROR(INDEX('Oil sales revenue by cargo'!$M:$M,MATCH(Interactive_data!$E18,'Oil sales revenue by cargo'!$G:$G,0),1),"-")</f>
        <v>60105063</v>
      </c>
      <c r="H18" s="88"/>
      <c r="I18" s="88"/>
      <c r="J18" s="88"/>
      <c r="K18" s="88"/>
      <c r="L18" s="88"/>
      <c r="M18" s="91"/>
      <c r="N18" s="82"/>
      <c r="O18" s="87"/>
      <c r="P18" s="88"/>
      <c r="Q18" s="88"/>
      <c r="R18" s="88"/>
      <c r="S18" s="88"/>
      <c r="T18" s="88"/>
      <c r="U18" s="88"/>
      <c r="V18" s="88"/>
      <c r="W18" s="91"/>
    </row>
    <row r="19" spans="1:23" s="86" customFormat="1" x14ac:dyDescent="0.25">
      <c r="B19" s="87"/>
      <c r="C19" s="88">
        <v>6</v>
      </c>
      <c r="D19" s="94" t="str">
        <f>IFERROR(INDEX('Oil sales revenue by cargo'!$E:$E,MATCH(CONCATENATE(Interactive_data!$D$10,"_",Interactive_data!$E$10,"_",Interactive_data!$C19), 'Oil sales revenue by cargo'!$O:$O,0)),"-")</f>
        <v>Jubilee 52nd Lifting</v>
      </c>
      <c r="E19" s="97">
        <f>IFERROR(INDEX('Oil sales revenue by cargo'!$G$6:$G$78,MATCH(CONCATENATE(Interactive_data!$D$10,"_",$E$10,"_",Interactive_data!C19),'Oil sales revenue by cargo'!$O$6:$O$78,0),1),"-")</f>
        <v>43815</v>
      </c>
      <c r="F19" s="95">
        <f>IFERROR(INDEX('Oil sales revenue by cargo'!$J:$J,MATCH(Interactive_data!$E19,'Oil sales revenue by cargo'!$G:$G,0),1),"-")</f>
        <v>992164</v>
      </c>
      <c r="G19" s="95">
        <f>IFERROR(INDEX('Oil sales revenue by cargo'!$M:$M,MATCH(Interactive_data!$E19,'Oil sales revenue by cargo'!$G:$G,0),1),"-")</f>
        <v>60839827</v>
      </c>
      <c r="H19" s="88"/>
      <c r="I19" s="88"/>
      <c r="J19" s="88"/>
      <c r="K19" s="88"/>
      <c r="L19" s="88"/>
      <c r="M19" s="91"/>
      <c r="N19" s="82"/>
      <c r="O19" s="87"/>
      <c r="P19" s="88"/>
      <c r="Q19" s="88"/>
      <c r="R19" s="88"/>
      <c r="S19" s="88"/>
      <c r="T19" s="88"/>
      <c r="U19" s="88"/>
      <c r="V19" s="88"/>
      <c r="W19" s="91"/>
    </row>
    <row r="20" spans="1:23" s="86" customFormat="1" x14ac:dyDescent="0.25">
      <c r="B20" s="87"/>
      <c r="C20" s="88">
        <v>7</v>
      </c>
      <c r="D20" s="94" t="str">
        <f>IFERROR(INDEX('Oil sales revenue by cargo'!$E:$E,MATCH(CONCATENATE(Interactive_data!$D$10,"_",Interactive_data!$E$10,"_",Interactive_data!$C20), 'Oil sales revenue by cargo'!$O:$O,0)),"-")</f>
        <v>-</v>
      </c>
      <c r="E20" s="97" t="str">
        <f>IFERROR(INDEX('Oil sales revenue by cargo'!$G$6:$G$78,MATCH(CONCATENATE(Interactive_data!$D$10,"_",$E$10,"_",Interactive_data!C20),'Oil sales revenue by cargo'!$O$6:$O$78,0),1),"-")</f>
        <v>-</v>
      </c>
      <c r="F20" s="95" t="str">
        <f>IFERROR(INDEX('Oil sales revenue by cargo'!$J:$J,MATCH(Interactive_data!$E20,'Oil sales revenue by cargo'!$G:$G,0),1),"-")</f>
        <v>-</v>
      </c>
      <c r="G20" s="95" t="str">
        <f>IFERROR(INDEX('Oil sales revenue by cargo'!$M:$M,MATCH(Interactive_data!$E20,'Oil sales revenue by cargo'!$G:$G,0),1),"-")</f>
        <v>-</v>
      </c>
      <c r="H20" s="88"/>
      <c r="I20" s="88"/>
      <c r="J20" s="88"/>
      <c r="K20" s="88"/>
      <c r="L20" s="88"/>
      <c r="M20" s="91"/>
      <c r="N20" s="82"/>
      <c r="O20" s="87"/>
      <c r="P20" s="88"/>
      <c r="Q20" s="88"/>
      <c r="R20" s="88"/>
      <c r="S20" s="88"/>
      <c r="T20" s="88"/>
      <c r="U20" s="88"/>
      <c r="V20" s="88"/>
      <c r="W20" s="91"/>
    </row>
    <row r="21" spans="1:23" s="86" customFormat="1" x14ac:dyDescent="0.25">
      <c r="B21" s="87"/>
      <c r="C21" s="88">
        <v>8</v>
      </c>
      <c r="D21" s="94" t="str">
        <f>IFERROR(INDEX('Oil sales revenue by cargo'!$E:$E,MATCH(CONCATENATE(Interactive_data!$D$10,"_",Interactive_data!$E$10,"_",Interactive_data!$C21), 'Oil sales revenue by cargo'!$O:$O,0)),"-")</f>
        <v>-</v>
      </c>
      <c r="E21" s="97" t="str">
        <f>IFERROR(INDEX('Oil sales revenue by cargo'!$G$6:$G$78,MATCH(CONCATENATE(Interactive_data!$D$10,"_",$E$10,"_",Interactive_data!C21),'Oil sales revenue by cargo'!$O$6:$O$78,0),1),"-")</f>
        <v>-</v>
      </c>
      <c r="F21" s="95" t="str">
        <f>IFERROR(INDEX('Oil sales revenue by cargo'!$J:$J,MATCH(Interactive_data!$E21,'Oil sales revenue by cargo'!$G:$G,0),1),"-")</f>
        <v>-</v>
      </c>
      <c r="G21" s="95" t="str">
        <f>IFERROR(INDEX('Oil sales revenue by cargo'!$M:$M,MATCH(Interactive_data!$E21,'Oil sales revenue by cargo'!$G:$G,0),1),"-")</f>
        <v>-</v>
      </c>
      <c r="H21" s="88"/>
      <c r="I21" s="88"/>
      <c r="J21" s="88"/>
      <c r="K21" s="88"/>
      <c r="L21" s="88"/>
      <c r="M21" s="91"/>
      <c r="N21" s="82"/>
      <c r="O21" s="87"/>
      <c r="P21" s="88"/>
      <c r="Q21" s="88"/>
      <c r="R21" s="88"/>
      <c r="S21" s="88"/>
      <c r="T21" s="88"/>
      <c r="U21" s="88"/>
      <c r="V21" s="88"/>
      <c r="W21" s="91"/>
    </row>
    <row r="22" spans="1:23" s="86" customFormat="1" x14ac:dyDescent="0.25">
      <c r="B22" s="87"/>
      <c r="C22" s="88"/>
      <c r="D22" s="88"/>
      <c r="E22" s="88"/>
      <c r="F22" s="88"/>
      <c r="G22" s="88"/>
      <c r="H22" s="88"/>
      <c r="I22" s="88"/>
      <c r="J22" s="88"/>
      <c r="K22" s="88"/>
      <c r="L22" s="88"/>
      <c r="M22" s="91"/>
      <c r="N22" s="82"/>
      <c r="O22" s="87"/>
      <c r="P22" s="88"/>
      <c r="Q22" s="88"/>
      <c r="R22" s="88"/>
      <c r="S22" s="88"/>
      <c r="T22" s="88"/>
      <c r="U22" s="88"/>
      <c r="V22" s="88"/>
      <c r="W22" s="91"/>
    </row>
    <row r="23" spans="1:23" s="86" customFormat="1" x14ac:dyDescent="0.25">
      <c r="B23" s="87"/>
      <c r="C23" s="88"/>
      <c r="D23" s="88"/>
      <c r="E23" s="88"/>
      <c r="F23" s="88"/>
      <c r="G23" s="88"/>
      <c r="H23" s="88"/>
      <c r="I23" s="88"/>
      <c r="J23" s="88"/>
      <c r="K23" s="88"/>
      <c r="L23" s="88"/>
      <c r="M23" s="91"/>
      <c r="N23" s="82"/>
      <c r="O23" s="87"/>
      <c r="P23" s="88"/>
      <c r="Q23" s="88"/>
      <c r="R23" s="88"/>
      <c r="S23" s="88"/>
      <c r="T23" s="88"/>
      <c r="U23" s="88"/>
      <c r="V23" s="88"/>
      <c r="W23" s="91"/>
    </row>
    <row r="24" spans="1:23" s="86" customFormat="1" x14ac:dyDescent="0.25">
      <c r="B24" s="87"/>
      <c r="C24" s="88"/>
      <c r="D24" s="88"/>
      <c r="E24" s="88"/>
      <c r="F24" s="88"/>
      <c r="G24" s="88"/>
      <c r="H24" s="88"/>
      <c r="I24" s="88"/>
      <c r="J24" s="88"/>
      <c r="K24" s="88"/>
      <c r="L24" s="88"/>
      <c r="M24" s="91"/>
      <c r="N24" s="82"/>
      <c r="O24" s="87"/>
      <c r="P24" s="88"/>
      <c r="Q24" s="88"/>
      <c r="R24" s="88"/>
      <c r="S24" s="88"/>
      <c r="T24" s="88"/>
      <c r="U24" s="88"/>
      <c r="V24" s="88"/>
      <c r="W24" s="91"/>
    </row>
    <row r="25" spans="1:23" s="86" customFormat="1" x14ac:dyDescent="0.25">
      <c r="B25" s="87"/>
      <c r="C25" s="88"/>
      <c r="D25" s="88"/>
      <c r="E25" s="88"/>
      <c r="F25" s="88"/>
      <c r="G25" s="88"/>
      <c r="H25" s="88"/>
      <c r="I25" s="88"/>
      <c r="J25" s="88"/>
      <c r="K25" s="88"/>
      <c r="L25" s="88"/>
      <c r="M25" s="91"/>
      <c r="N25" s="82"/>
      <c r="O25" s="87"/>
      <c r="P25" s="88"/>
      <c r="Q25" s="88"/>
      <c r="R25" s="88"/>
      <c r="S25" s="88"/>
      <c r="T25" s="88"/>
      <c r="U25" s="88"/>
      <c r="V25" s="88"/>
      <c r="W25" s="91"/>
    </row>
    <row r="26" spans="1:23" s="86" customFormat="1" x14ac:dyDescent="0.25">
      <c r="B26" s="87"/>
      <c r="C26" s="88"/>
      <c r="D26" s="88"/>
      <c r="E26" s="88"/>
      <c r="F26" s="88"/>
      <c r="G26" s="88"/>
      <c r="H26" s="88"/>
      <c r="I26" s="88"/>
      <c r="J26" s="88"/>
      <c r="K26" s="88"/>
      <c r="L26" s="88"/>
      <c r="M26" s="91"/>
      <c r="N26" s="82"/>
      <c r="O26" s="87"/>
      <c r="P26" s="88"/>
      <c r="Q26" s="88"/>
      <c r="R26" s="88"/>
      <c r="S26" s="88"/>
      <c r="T26" s="88"/>
      <c r="U26" s="88"/>
      <c r="V26" s="88"/>
      <c r="W26" s="91"/>
    </row>
    <row r="27" spans="1:23" s="86" customFormat="1" x14ac:dyDescent="0.25">
      <c r="A27" s="98"/>
      <c r="B27" s="87"/>
      <c r="C27" s="88"/>
      <c r="D27" s="88"/>
      <c r="E27" s="88"/>
      <c r="F27" s="88"/>
      <c r="G27" s="88"/>
      <c r="H27" s="88"/>
      <c r="I27" s="88"/>
      <c r="J27" s="88"/>
      <c r="K27" s="88"/>
      <c r="L27" s="88"/>
      <c r="M27" s="91"/>
      <c r="N27" s="82"/>
      <c r="O27" s="87"/>
      <c r="P27" s="88"/>
      <c r="Q27" s="88"/>
      <c r="R27" s="88"/>
      <c r="S27" s="88"/>
      <c r="T27" s="88"/>
      <c r="U27" s="88"/>
      <c r="V27" s="88"/>
      <c r="W27" s="91"/>
    </row>
    <row r="28" spans="1:23" s="86" customFormat="1" ht="15.75" thickBot="1" x14ac:dyDescent="0.3">
      <c r="A28" s="98"/>
      <c r="B28" s="99"/>
      <c r="C28" s="100"/>
      <c r="D28" s="100"/>
      <c r="E28" s="100"/>
      <c r="F28" s="100"/>
      <c r="G28" s="100"/>
      <c r="H28" s="100"/>
      <c r="I28" s="100"/>
      <c r="J28" s="100"/>
      <c r="K28" s="100"/>
      <c r="L28" s="100"/>
      <c r="M28" s="101"/>
      <c r="N28" s="82"/>
      <c r="O28" s="87"/>
      <c r="P28" s="88"/>
      <c r="Q28" s="88"/>
      <c r="R28" s="88"/>
      <c r="S28" s="88"/>
      <c r="T28" s="88"/>
      <c r="U28" s="88"/>
      <c r="V28" s="88"/>
      <c r="W28" s="91"/>
    </row>
    <row r="29" spans="1:23" s="41" customFormat="1" ht="30" customHeight="1" thickBot="1" x14ac:dyDescent="0.35">
      <c r="A29" s="57"/>
      <c r="B29" s="58"/>
      <c r="C29" s="59"/>
      <c r="D29" s="60" t="s">
        <v>194</v>
      </c>
      <c r="E29" s="61" t="s">
        <v>120</v>
      </c>
      <c r="F29" s="61"/>
      <c r="G29" s="62"/>
      <c r="H29" s="59"/>
      <c r="I29" s="59"/>
      <c r="J29" s="59"/>
      <c r="K29" s="59"/>
      <c r="L29" s="59"/>
      <c r="M29" s="63"/>
      <c r="N29" s="64"/>
      <c r="O29" s="65"/>
      <c r="P29" s="66" t="s">
        <v>195</v>
      </c>
      <c r="Q29" s="67" t="s">
        <v>120</v>
      </c>
      <c r="R29" s="68"/>
      <c r="S29" s="68"/>
      <c r="T29" s="68"/>
      <c r="U29" s="68"/>
      <c r="V29" s="68"/>
      <c r="W29" s="69"/>
    </row>
    <row r="30" spans="1:23" s="41" customFormat="1" ht="12.75" customHeight="1" x14ac:dyDescent="0.3">
      <c r="A30" s="57"/>
      <c r="B30" s="57"/>
      <c r="C30" s="57"/>
      <c r="D30" s="70"/>
      <c r="E30" s="71"/>
      <c r="F30" s="71"/>
      <c r="G30" s="72"/>
      <c r="H30" s="57"/>
      <c r="I30" s="57"/>
      <c r="J30" s="57"/>
      <c r="K30" s="57"/>
      <c r="L30" s="57"/>
      <c r="M30" s="57"/>
      <c r="N30" s="57"/>
      <c r="O30" s="39"/>
      <c r="P30" s="39"/>
      <c r="Q30" s="39"/>
      <c r="R30" s="39"/>
      <c r="S30" s="39"/>
      <c r="T30" s="39"/>
      <c r="U30" s="39"/>
      <c r="V30" s="39"/>
      <c r="W30" s="39"/>
    </row>
    <row r="31" spans="1:23" ht="15.75" thickBot="1" x14ac:dyDescent="0.3">
      <c r="B31" s="73"/>
      <c r="C31" s="73"/>
      <c r="D31" s="73"/>
      <c r="E31" s="73"/>
      <c r="F31" s="73"/>
      <c r="G31" s="73"/>
      <c r="H31" s="73"/>
      <c r="I31" s="73"/>
      <c r="J31" s="73"/>
      <c r="K31" s="73"/>
      <c r="L31" s="73"/>
      <c r="M31" s="73"/>
      <c r="N31" s="56"/>
    </row>
    <row r="32" spans="1:23" s="74" customFormat="1" ht="30" customHeight="1" x14ac:dyDescent="0.25">
      <c r="B32" s="142" t="s">
        <v>139</v>
      </c>
      <c r="C32" s="143"/>
      <c r="D32" s="143"/>
      <c r="E32" s="143"/>
      <c r="F32" s="143"/>
      <c r="G32" s="143"/>
      <c r="H32" s="143"/>
      <c r="I32" s="143"/>
      <c r="J32" s="143"/>
      <c r="K32" s="143"/>
      <c r="L32" s="143"/>
      <c r="M32" s="144"/>
      <c r="N32" s="75"/>
      <c r="O32" s="142" t="s">
        <v>134</v>
      </c>
      <c r="P32" s="143"/>
      <c r="Q32" s="143"/>
      <c r="R32" s="143"/>
      <c r="S32" s="143"/>
      <c r="T32" s="143"/>
      <c r="U32" s="143"/>
      <c r="V32" s="143"/>
      <c r="W32" s="144"/>
    </row>
    <row r="33" spans="2:23" x14ac:dyDescent="0.25">
      <c r="B33" s="43"/>
      <c r="C33" s="44"/>
      <c r="D33" s="44"/>
      <c r="E33" s="44"/>
      <c r="F33" s="44"/>
      <c r="G33" s="44" t="s">
        <v>133</v>
      </c>
      <c r="H33" s="76" t="s">
        <v>97</v>
      </c>
      <c r="I33" s="44"/>
      <c r="J33" s="44"/>
      <c r="K33" s="44"/>
      <c r="L33" s="44"/>
      <c r="M33" s="44"/>
      <c r="N33" s="47"/>
      <c r="O33" s="43"/>
      <c r="P33" s="44"/>
      <c r="Q33" s="44"/>
      <c r="R33" s="44"/>
      <c r="S33" s="44" t="s">
        <v>131</v>
      </c>
      <c r="T33" s="45" t="s">
        <v>47</v>
      </c>
      <c r="U33" s="44"/>
      <c r="V33" s="44"/>
      <c r="W33" s="46"/>
    </row>
    <row r="34" spans="2:23" x14ac:dyDescent="0.25">
      <c r="B34" s="43"/>
      <c r="C34" s="44"/>
      <c r="D34" s="44"/>
      <c r="E34" s="44"/>
      <c r="F34" s="44"/>
      <c r="G34" s="44" t="s">
        <v>132</v>
      </c>
      <c r="H34" s="76" t="s">
        <v>192</v>
      </c>
      <c r="I34" s="44"/>
      <c r="J34" s="44"/>
      <c r="K34" s="44"/>
      <c r="L34" s="44"/>
      <c r="M34" s="44"/>
      <c r="N34" s="47"/>
      <c r="O34" s="43"/>
      <c r="P34" s="44"/>
      <c r="Q34" s="44"/>
      <c r="R34" s="44"/>
      <c r="S34" s="44"/>
      <c r="T34" s="44"/>
      <c r="U34" s="44"/>
      <c r="V34" s="44"/>
      <c r="W34" s="46"/>
    </row>
    <row r="35" spans="2:23" s="86" customFormat="1" ht="15.75" thickBot="1" x14ac:dyDescent="0.3">
      <c r="B35" s="78" t="str">
        <f>CONCATENATE("Oil sales buyers, ",$H$34)</f>
        <v>Oil sales buyers, all years (2015-2019)</v>
      </c>
      <c r="C35" s="79"/>
      <c r="D35" s="79"/>
      <c r="E35" s="79"/>
      <c r="F35" s="79"/>
      <c r="G35" s="79"/>
      <c r="H35" s="79"/>
      <c r="I35" s="79"/>
      <c r="J35" s="79"/>
      <c r="K35" s="79"/>
      <c r="L35" s="79"/>
      <c r="M35" s="79"/>
      <c r="N35" s="82"/>
      <c r="O35" s="78" t="str">
        <f>CONCATENATE($T$33, " field oil revenue distribution, 2019")</f>
        <v>TEN field oil revenue distribution, 2019</v>
      </c>
      <c r="P35" s="79"/>
      <c r="Q35" s="79"/>
      <c r="R35" s="79"/>
      <c r="S35" s="79"/>
      <c r="T35" s="79"/>
      <c r="U35" s="79"/>
      <c r="V35" s="79"/>
      <c r="W35" s="81"/>
    </row>
    <row r="36" spans="2:23" s="86" customFormat="1" x14ac:dyDescent="0.25">
      <c r="B36" s="102"/>
      <c r="C36" s="103"/>
      <c r="D36" s="103"/>
      <c r="E36" s="103"/>
      <c r="F36" s="103"/>
      <c r="G36" s="103"/>
      <c r="H36" s="103"/>
      <c r="I36" s="103"/>
      <c r="J36" s="103"/>
      <c r="K36" s="103"/>
      <c r="L36" s="103"/>
      <c r="M36" s="104"/>
      <c r="N36" s="82"/>
      <c r="O36" s="105"/>
      <c r="P36" s="106"/>
      <c r="Q36" s="106"/>
      <c r="R36" s="106"/>
      <c r="S36" s="106"/>
      <c r="T36" s="106"/>
      <c r="U36" s="106"/>
      <c r="V36" s="106"/>
      <c r="W36" s="107"/>
    </row>
    <row r="37" spans="2:23" s="86" customFormat="1" ht="60.75" customHeight="1" x14ac:dyDescent="0.25">
      <c r="B37" s="87"/>
      <c r="C37" s="88"/>
      <c r="D37" s="93" t="s">
        <v>94</v>
      </c>
      <c r="E37" s="93" t="s">
        <v>138</v>
      </c>
      <c r="F37" s="93" t="s">
        <v>95</v>
      </c>
      <c r="G37" s="93" t="s">
        <v>140</v>
      </c>
      <c r="H37" s="93"/>
      <c r="I37" s="88"/>
      <c r="J37" s="88"/>
      <c r="K37" s="88"/>
      <c r="L37" s="88"/>
      <c r="M37" s="91"/>
      <c r="N37" s="82"/>
      <c r="O37" s="105"/>
      <c r="P37" s="108" t="s">
        <v>135</v>
      </c>
      <c r="Q37" s="108" t="s">
        <v>143</v>
      </c>
      <c r="R37" s="108" t="s">
        <v>144</v>
      </c>
      <c r="S37" s="108" t="s">
        <v>142</v>
      </c>
      <c r="T37" s="108" t="s">
        <v>145</v>
      </c>
      <c r="U37" s="108" t="s">
        <v>146</v>
      </c>
      <c r="V37" s="108" t="s">
        <v>71</v>
      </c>
      <c r="W37" s="109"/>
    </row>
    <row r="38" spans="2:23" s="121" customFormat="1" ht="30" x14ac:dyDescent="0.25">
      <c r="B38" s="110"/>
      <c r="C38" s="111"/>
      <c r="D38" s="112" t="str">
        <f>$H$33</f>
        <v>Trafigura</v>
      </c>
      <c r="E38" s="113" t="str">
        <f>$H$34</f>
        <v>all years (2015-2019)</v>
      </c>
      <c r="F38" s="112" t="s">
        <v>164</v>
      </c>
      <c r="G38" s="114">
        <f>SUM(G41:G43)</f>
        <v>35736464</v>
      </c>
      <c r="H38" s="112"/>
      <c r="I38" s="112"/>
      <c r="J38" s="112"/>
      <c r="K38" s="111"/>
      <c r="L38" s="111"/>
      <c r="M38" s="115"/>
      <c r="N38" s="116"/>
      <c r="O38" s="117"/>
      <c r="P38" s="118" t="str">
        <f>T33</f>
        <v>TEN</v>
      </c>
      <c r="Q38" s="119">
        <f>SUMIF('Oil revenue distribution_2019'!$A$7:$A$18,Interactive_data!$P$38,'Oil revenue distribution_2019'!F$7:F$18)</f>
        <v>71588657</v>
      </c>
      <c r="R38" s="119">
        <f>SUMIF('Oil revenue distribution_2019'!$A$7:$A$18,Interactive_data!$P$38,'Oil revenue distribution_2019'!G$7:G$18)</f>
        <v>32214895</v>
      </c>
      <c r="S38" s="119">
        <f>SUMIF('Oil revenue distribution_2019'!$A$7:$A$18,Interactive_data!$P$38,'Oil revenue distribution_2019'!H$7:H$18)</f>
        <v>129404385</v>
      </c>
      <c r="T38" s="119">
        <f>SUMIF('Oil revenue distribution_2019'!$A$7:$A$18,Interactive_data!$P$38,'Oil revenue distribution_2019'!I$7:I$18)</f>
        <v>58971184</v>
      </c>
      <c r="U38" s="119">
        <f>SUMIF('Oil revenue distribution_2019'!$A$7:$A$18,Interactive_data!$P$38,'Oil revenue distribution_2019'!J$7:J$18)</f>
        <v>25273364</v>
      </c>
      <c r="V38" s="119">
        <f>SUMIF('Oil revenue distribution_2019'!$A$7:$A$18,Interactive_data!$P$38,'Oil revenue distribution_2019'!K$7:K$18)</f>
        <v>317452484</v>
      </c>
      <c r="W38" s="120"/>
    </row>
    <row r="39" spans="2:23" s="86" customFormat="1" x14ac:dyDescent="0.25">
      <c r="B39" s="87"/>
      <c r="C39" s="88"/>
      <c r="D39" s="93"/>
      <c r="E39" s="93"/>
      <c r="F39" s="93"/>
      <c r="G39" s="93"/>
      <c r="H39" s="93"/>
      <c r="I39" s="88"/>
      <c r="J39" s="88"/>
      <c r="K39" s="88"/>
      <c r="L39" s="88"/>
      <c r="M39" s="91"/>
      <c r="N39" s="82"/>
      <c r="O39" s="105"/>
      <c r="P39" s="106"/>
      <c r="Q39" s="122">
        <v>0</v>
      </c>
      <c r="R39" s="123">
        <f>Q38</f>
        <v>71588657</v>
      </c>
      <c r="S39" s="123">
        <f>R39+R38</f>
        <v>103803552</v>
      </c>
      <c r="T39" s="123">
        <f>S39+S38</f>
        <v>233207937</v>
      </c>
      <c r="U39" s="123">
        <f>T39+T38</f>
        <v>292179121</v>
      </c>
      <c r="V39" s="123">
        <v>0</v>
      </c>
      <c r="W39" s="124"/>
    </row>
    <row r="40" spans="2:23" s="86" customFormat="1" x14ac:dyDescent="0.25">
      <c r="B40" s="87"/>
      <c r="C40" s="88"/>
      <c r="D40" s="93" t="s">
        <v>94</v>
      </c>
      <c r="E40" s="93" t="s">
        <v>138</v>
      </c>
      <c r="F40" s="93" t="s">
        <v>95</v>
      </c>
      <c r="G40" s="93" t="s">
        <v>140</v>
      </c>
      <c r="H40" s="93"/>
      <c r="I40" s="88"/>
      <c r="J40" s="88"/>
      <c r="K40" s="88"/>
      <c r="L40" s="88"/>
      <c r="M40" s="91"/>
      <c r="N40" s="82"/>
      <c r="O40" s="105"/>
      <c r="P40" s="106"/>
      <c r="Q40" s="122"/>
      <c r="R40" s="123"/>
      <c r="S40" s="123"/>
      <c r="T40" s="123"/>
      <c r="U40" s="123"/>
      <c r="V40" s="123"/>
      <c r="W40" s="124"/>
    </row>
    <row r="41" spans="2:23" s="86" customFormat="1" ht="19.5" customHeight="1" x14ac:dyDescent="0.25">
      <c r="B41" s="87"/>
      <c r="C41" s="88"/>
      <c r="D41" s="88" t="str">
        <f>$D$38</f>
        <v>Trafigura</v>
      </c>
      <c r="E41" s="113" t="str">
        <f>$E$38</f>
        <v>all years (2015-2019)</v>
      </c>
      <c r="F41" s="125" t="s">
        <v>73</v>
      </c>
      <c r="G41" s="96">
        <f>IF($E41="All years (2015-2019)", SUMIFS('Oil sales by buyer 2015-2019'!$K:$K,'Oil sales by buyer 2015-2019'!$A:$A,Interactive_data!$D41, 'Oil sales by buyer 2015-2019'!$B:$B,Interactive_data!$F41),SUMIFS('Oil sales by buyer 2015-2019'!$K:$K,'Oil sales by buyer 2015-2019'!$A:$A,Interactive_data!$D41, 'Oil sales by buyer 2015-2019'!$D:$D,Interactive_data!$E41,'Oil sales by buyer 2015-2019'!$B:$B,Interactive_data!$F41))</f>
        <v>35736464</v>
      </c>
      <c r="H41" s="88"/>
      <c r="I41" s="88"/>
      <c r="J41" s="88"/>
      <c r="K41" s="88"/>
      <c r="L41" s="88"/>
      <c r="M41" s="91"/>
      <c r="N41" s="82"/>
      <c r="O41" s="105"/>
      <c r="P41" s="106"/>
      <c r="Q41" s="106"/>
      <c r="R41" s="106"/>
      <c r="S41" s="106"/>
      <c r="T41" s="106"/>
      <c r="U41" s="106"/>
      <c r="V41" s="106"/>
      <c r="W41" s="107"/>
    </row>
    <row r="42" spans="2:23" s="86" customFormat="1" ht="19.5" customHeight="1" x14ac:dyDescent="0.25">
      <c r="B42" s="87"/>
      <c r="C42" s="88"/>
      <c r="D42" s="88" t="str">
        <f>$D$38</f>
        <v>Trafigura</v>
      </c>
      <c r="E42" s="113" t="str">
        <f>$E$38</f>
        <v>all years (2015-2019)</v>
      </c>
      <c r="F42" s="125" t="s">
        <v>47</v>
      </c>
      <c r="G42" s="96">
        <f>IF($E42="All years (2015-2019)", SUMIFS('Oil sales by buyer 2015-2019'!$K:$K,'Oil sales by buyer 2015-2019'!$A:$A,Interactive_data!$D42, 'Oil sales by buyer 2015-2019'!$B:$B,Interactive_data!$F42),SUMIFS('Oil sales by buyer 2015-2019'!$K:$K,'Oil sales by buyer 2015-2019'!$A:$A,Interactive_data!$D42, 'Oil sales by buyer 2015-2019'!$D:$D,Interactive_data!$E42,'Oil sales by buyer 2015-2019'!$B:$B,Interactive_data!$F42))</f>
        <v>0</v>
      </c>
      <c r="H42" s="88"/>
      <c r="I42" s="88"/>
      <c r="J42" s="88"/>
      <c r="K42" s="88"/>
      <c r="L42" s="88"/>
      <c r="M42" s="91"/>
      <c r="N42" s="82"/>
      <c r="O42" s="105"/>
      <c r="P42" s="106"/>
      <c r="Q42" s="106"/>
      <c r="R42" s="106"/>
      <c r="S42" s="106"/>
      <c r="T42" s="106"/>
      <c r="U42" s="106"/>
      <c r="V42" s="106"/>
      <c r="W42" s="107"/>
    </row>
    <row r="43" spans="2:23" s="86" customFormat="1" ht="15.75" customHeight="1" x14ac:dyDescent="0.25">
      <c r="B43" s="87"/>
      <c r="C43" s="88"/>
      <c r="D43" s="88" t="str">
        <f>$D$38</f>
        <v>Trafigura</v>
      </c>
      <c r="E43" s="113" t="str">
        <f>$E$38</f>
        <v>all years (2015-2019)</v>
      </c>
      <c r="F43" s="125" t="s">
        <v>55</v>
      </c>
      <c r="G43" s="96">
        <f>IF($E43="All years (2015-2019)", SUMIFS('Oil sales by buyer 2015-2019'!$K:$K,'Oil sales by buyer 2015-2019'!$A:$A,Interactive_data!$D43, 'Oil sales by buyer 2015-2019'!$B:$B,Interactive_data!$F43),SUMIFS('Oil sales by buyer 2015-2019'!$K:$K,'Oil sales by buyer 2015-2019'!$A:$A,Interactive_data!$D43, 'Oil sales by buyer 2015-2019'!$D:$D,Interactive_data!$E43,'Oil sales by buyer 2015-2019'!$B:$B,Interactive_data!$F43))</f>
        <v>0</v>
      </c>
      <c r="H43" s="88"/>
      <c r="I43" s="88"/>
      <c r="J43" s="88"/>
      <c r="K43" s="88"/>
      <c r="L43" s="88"/>
      <c r="M43" s="91"/>
      <c r="N43" s="82"/>
      <c r="O43" s="105"/>
      <c r="P43" s="106"/>
      <c r="Q43" s="106"/>
      <c r="R43" s="106"/>
      <c r="S43" s="106"/>
      <c r="T43" s="106"/>
      <c r="U43" s="106"/>
      <c r="V43" s="106"/>
      <c r="W43" s="107"/>
    </row>
    <row r="44" spans="2:23" s="86" customFormat="1" x14ac:dyDescent="0.25">
      <c r="B44" s="87"/>
      <c r="C44" s="88"/>
      <c r="D44" s="88"/>
      <c r="E44" s="125"/>
      <c r="F44" s="125"/>
      <c r="G44" s="88"/>
      <c r="H44" s="126"/>
      <c r="I44" s="88"/>
      <c r="J44" s="88"/>
      <c r="K44" s="88"/>
      <c r="L44" s="88"/>
      <c r="M44" s="91"/>
      <c r="N44" s="82"/>
      <c r="O44" s="105"/>
      <c r="P44" s="106"/>
      <c r="Q44" s="106"/>
      <c r="R44" s="106"/>
      <c r="S44" s="106"/>
      <c r="T44" s="106"/>
      <c r="U44" s="106"/>
      <c r="V44" s="106"/>
      <c r="W44" s="107"/>
    </row>
    <row r="45" spans="2:23" s="86" customFormat="1" x14ac:dyDescent="0.25">
      <c r="B45" s="87"/>
      <c r="C45" s="88"/>
      <c r="D45" s="90" t="s">
        <v>168</v>
      </c>
      <c r="E45" s="90" t="str">
        <f t="shared" ref="E45:E51" si="0">$H$34</f>
        <v>all years (2015-2019)</v>
      </c>
      <c r="F45" s="90" t="str">
        <f t="shared" ref="F45:F51" si="1">$F$38</f>
        <v>All fields</v>
      </c>
      <c r="G45" s="127">
        <f>IF(D45=$D$38,NA(),IF($E45="All years (2015-2019)", SUMIFS('Oil sales by buyer 2015-2019'!$K:$K,'Oil sales by buyer 2015-2019'!$A:$A,Interactive_data!$D45),SUMIFS('Oil sales by buyer 2015-2019'!$K:$K,'Oil sales by buyer 2015-2019'!$A:$A,Interactive_data!$D45, 'Oil sales by buyer 2015-2019'!$D:$D,Interactive_data!$E45)))</f>
        <v>188330099</v>
      </c>
      <c r="H45" s="127" t="e">
        <f>IF($D45=$D$38,IF($E45="All years (2015-2019)", SUMIFS('Oil sales by buyer 2015-2019'!$K:$K,'Oil sales by buyer 2015-2019'!$A:$A,Interactive_data!$D45),SUMIFS('Oil sales by buyer 2015-2019'!$K:$K,'Oil sales by buyer 2015-2019'!$A:$A,Interactive_data!$D45, 'Oil sales by buyer 2015-2019'!$D:$D,Interactive_data!$E45)),NA())</f>
        <v>#N/A</v>
      </c>
      <c r="I45" s="128"/>
      <c r="J45" s="128"/>
      <c r="K45" s="88"/>
      <c r="L45" s="88"/>
      <c r="M45" s="91"/>
      <c r="N45" s="82"/>
      <c r="O45" s="105"/>
      <c r="P45" s="106"/>
      <c r="Q45" s="106"/>
      <c r="R45" s="106"/>
      <c r="S45" s="106"/>
      <c r="T45" s="106"/>
      <c r="U45" s="106"/>
      <c r="V45" s="106"/>
      <c r="W45" s="107"/>
    </row>
    <row r="46" spans="2:23" s="86" customFormat="1" x14ac:dyDescent="0.25">
      <c r="B46" s="87"/>
      <c r="C46" s="88"/>
      <c r="D46" s="90" t="s">
        <v>99</v>
      </c>
      <c r="E46" s="90" t="str">
        <f t="shared" si="0"/>
        <v>all years (2015-2019)</v>
      </c>
      <c r="F46" s="90" t="str">
        <f t="shared" si="1"/>
        <v>All fields</v>
      </c>
      <c r="G46" s="127">
        <f>IF(D46=$D$38,NA(),IF($E46="All years (2015-2019)", SUMIFS('Oil sales by buyer 2015-2019'!$K:$K,'Oil sales by buyer 2015-2019'!$A:$A,Interactive_data!$D46),SUMIFS('Oil sales by buyer 2015-2019'!$K:$K,'Oil sales by buyer 2015-2019'!$A:$A,Interactive_data!$D46, 'Oil sales by buyer 2015-2019'!$D:$D,Interactive_data!$E46)))</f>
        <v>108384346</v>
      </c>
      <c r="H46" s="127" t="e">
        <f>IF($D46=$D$38,IF($E46="All years (2015-2019)", SUMIFS('Oil sales by buyer 2015-2019'!$K:$K,'Oil sales by buyer 2015-2019'!$A:$A,Interactive_data!$D46),SUMIFS('Oil sales by buyer 2015-2019'!$K:$K,'Oil sales by buyer 2015-2019'!$A:$A,Interactive_data!$D46, 'Oil sales by buyer 2015-2019'!$D:$D,Interactive_data!$E46)),NA())</f>
        <v>#N/A</v>
      </c>
      <c r="I46" s="128"/>
      <c r="J46" s="128"/>
      <c r="K46" s="88"/>
      <c r="L46" s="88"/>
      <c r="M46" s="91"/>
      <c r="N46" s="82"/>
      <c r="O46" s="105"/>
      <c r="P46" s="106"/>
      <c r="Q46" s="106"/>
      <c r="R46" s="106"/>
      <c r="S46" s="106"/>
      <c r="T46" s="106"/>
      <c r="U46" s="106"/>
      <c r="V46" s="106"/>
      <c r="W46" s="107"/>
    </row>
    <row r="47" spans="2:23" s="86" customFormat="1" x14ac:dyDescent="0.25">
      <c r="B47" s="87"/>
      <c r="C47" s="88"/>
      <c r="D47" s="90" t="s">
        <v>100</v>
      </c>
      <c r="E47" s="90" t="str">
        <f t="shared" si="0"/>
        <v>all years (2015-2019)</v>
      </c>
      <c r="F47" s="90" t="str">
        <f t="shared" si="1"/>
        <v>All fields</v>
      </c>
      <c r="G47" s="127">
        <f>IF(D47=$D$38,NA(),IF($E47="All years (2015-2019)", SUMIFS('Oil sales by buyer 2015-2019'!$K:$K,'Oil sales by buyer 2015-2019'!$A:$A,Interactive_data!$D47),SUMIFS('Oil sales by buyer 2015-2019'!$K:$K,'Oil sales by buyer 2015-2019'!$A:$A,Interactive_data!$D47, 'Oil sales by buyer 2015-2019'!$D:$D,Interactive_data!$E47)))</f>
        <v>642611554</v>
      </c>
      <c r="H47" s="127" t="e">
        <f>IF($D47=$D$38,IF($E47="All years (2015-2019)", SUMIFS('Oil sales by buyer 2015-2019'!$K:$K,'Oil sales by buyer 2015-2019'!$A:$A,Interactive_data!$D47),SUMIFS('Oil sales by buyer 2015-2019'!$K:$K,'Oil sales by buyer 2015-2019'!$A:$A,Interactive_data!$D47, 'Oil sales by buyer 2015-2019'!$D:$D,Interactive_data!$E47)),NA())</f>
        <v>#N/A</v>
      </c>
      <c r="I47" s="128"/>
      <c r="J47" s="128"/>
      <c r="K47" s="88"/>
      <c r="L47" s="88"/>
      <c r="M47" s="91"/>
      <c r="N47" s="82"/>
      <c r="O47" s="105"/>
      <c r="P47" s="106"/>
      <c r="Q47" s="106"/>
      <c r="R47" s="106"/>
      <c r="S47" s="106"/>
      <c r="T47" s="106"/>
      <c r="U47" s="106"/>
      <c r="V47" s="106"/>
      <c r="W47" s="107"/>
    </row>
    <row r="48" spans="2:23" s="86" customFormat="1" x14ac:dyDescent="0.25">
      <c r="B48" s="87"/>
      <c r="C48" s="88"/>
      <c r="D48" s="90" t="s">
        <v>98</v>
      </c>
      <c r="E48" s="90" t="str">
        <f t="shared" si="0"/>
        <v>all years (2015-2019)</v>
      </c>
      <c r="F48" s="90" t="str">
        <f t="shared" si="1"/>
        <v>All fields</v>
      </c>
      <c r="G48" s="127">
        <f>IF(D48=$D$38,NA(),IF($E48="All years (2015-2019)", SUMIFS('Oil sales by buyer 2015-2019'!$K:$K,'Oil sales by buyer 2015-2019'!$A:$A,Interactive_data!$D48),SUMIFS('Oil sales by buyer 2015-2019'!$K:$K,'Oil sales by buyer 2015-2019'!$A:$A,Interactive_data!$D48, 'Oil sales by buyer 2015-2019'!$D:$D,Interactive_data!$E48)))</f>
        <v>99929261</v>
      </c>
      <c r="H48" s="127" t="e">
        <f>IF($D48=$D$38,IF($E48="All years (2015-2019)", SUMIFS('Oil sales by buyer 2015-2019'!$K:$K,'Oil sales by buyer 2015-2019'!$A:$A,Interactive_data!$D48),SUMIFS('Oil sales by buyer 2015-2019'!$K:$K,'Oil sales by buyer 2015-2019'!$A:$A,Interactive_data!$D48, 'Oil sales by buyer 2015-2019'!$D:$D,Interactive_data!$E48)),NA())</f>
        <v>#N/A</v>
      </c>
      <c r="I48" s="128"/>
      <c r="J48" s="128"/>
      <c r="K48" s="88"/>
      <c r="L48" s="88"/>
      <c r="M48" s="91"/>
      <c r="N48" s="82"/>
      <c r="O48" s="105"/>
      <c r="P48" s="106"/>
      <c r="Q48" s="106"/>
      <c r="R48" s="106"/>
      <c r="S48" s="106"/>
      <c r="T48" s="106"/>
      <c r="U48" s="106"/>
      <c r="V48" s="106"/>
      <c r="W48" s="107"/>
    </row>
    <row r="49" spans="2:23" s="86" customFormat="1" x14ac:dyDescent="0.25">
      <c r="B49" s="87"/>
      <c r="C49" s="88"/>
      <c r="D49" s="90" t="s">
        <v>97</v>
      </c>
      <c r="E49" s="90" t="str">
        <f t="shared" si="0"/>
        <v>all years (2015-2019)</v>
      </c>
      <c r="F49" s="90" t="str">
        <f t="shared" si="1"/>
        <v>All fields</v>
      </c>
      <c r="G49" s="127" t="e">
        <f>IF(D49=$D$38,NA(),IF($E49="All years (2015-2019)", SUMIFS('Oil sales by buyer 2015-2019'!$K:$K,'Oil sales by buyer 2015-2019'!$A:$A,Interactive_data!$D49),SUMIFS('Oil sales by buyer 2015-2019'!$K:$K,'Oil sales by buyer 2015-2019'!$A:$A,Interactive_data!$D49, 'Oil sales by buyer 2015-2019'!$D:$D,Interactive_data!$E49)))</f>
        <v>#N/A</v>
      </c>
      <c r="H49" s="127">
        <f>IF($D49=$D$38,IF($E49="All years (2015-2019)", SUMIFS('Oil sales by buyer 2015-2019'!$K:$K,'Oil sales by buyer 2015-2019'!$A:$A,Interactive_data!$D49),SUMIFS('Oil sales by buyer 2015-2019'!$K:$K,'Oil sales by buyer 2015-2019'!$A:$A,Interactive_data!$D49, 'Oil sales by buyer 2015-2019'!$D:$D,Interactive_data!$E49)),NA())</f>
        <v>35736464</v>
      </c>
      <c r="I49" s="128"/>
      <c r="J49" s="128"/>
      <c r="K49" s="88"/>
      <c r="L49" s="88"/>
      <c r="M49" s="91"/>
      <c r="N49" s="82"/>
      <c r="O49" s="105"/>
      <c r="P49" s="106"/>
      <c r="Q49" s="106"/>
      <c r="R49" s="106"/>
      <c r="S49" s="106"/>
      <c r="T49" s="106"/>
      <c r="U49" s="106"/>
      <c r="V49" s="106"/>
      <c r="W49" s="107"/>
    </row>
    <row r="50" spans="2:23" s="86" customFormat="1" x14ac:dyDescent="0.25">
      <c r="B50" s="87"/>
      <c r="C50" s="88"/>
      <c r="D50" s="90" t="s">
        <v>96</v>
      </c>
      <c r="E50" s="90" t="str">
        <f t="shared" si="0"/>
        <v>all years (2015-2019)</v>
      </c>
      <c r="F50" s="90" t="str">
        <f t="shared" si="1"/>
        <v>All fields</v>
      </c>
      <c r="G50" s="127">
        <f>IF(D50=$D$38,NA(),IF($E50="All years (2015-2019)", SUMIFS('Oil sales by buyer 2015-2019'!$K:$K,'Oil sales by buyer 2015-2019'!$A:$A,Interactive_data!$D50),SUMIFS('Oil sales by buyer 2015-2019'!$K:$K,'Oil sales by buyer 2015-2019'!$A:$A,Interactive_data!$D50, 'Oil sales by buyer 2015-2019'!$D:$D,Interactive_data!$E50)))</f>
        <v>1390213069</v>
      </c>
      <c r="H50" s="127" t="e">
        <f>IF($D50=$D$38,IF($E50="All years (2015-2019)", SUMIFS('Oil sales by buyer 2015-2019'!$K:$K,'Oil sales by buyer 2015-2019'!$A:$A,Interactive_data!$D50),SUMIFS('Oil sales by buyer 2015-2019'!$K:$K,'Oil sales by buyer 2015-2019'!$A:$A,Interactive_data!$D50, 'Oil sales by buyer 2015-2019'!$D:$D,Interactive_data!$E50)),NA())</f>
        <v>#N/A</v>
      </c>
      <c r="I50" s="128"/>
      <c r="J50" s="128"/>
      <c r="K50" s="88"/>
      <c r="L50" s="88"/>
      <c r="M50" s="91"/>
      <c r="N50" s="82"/>
      <c r="O50" s="105"/>
      <c r="P50" s="106"/>
      <c r="Q50" s="106"/>
      <c r="R50" s="106"/>
      <c r="S50" s="106"/>
      <c r="T50" s="106"/>
      <c r="U50" s="106"/>
      <c r="V50" s="106"/>
      <c r="W50" s="107"/>
    </row>
    <row r="51" spans="2:23" s="86" customFormat="1" x14ac:dyDescent="0.25">
      <c r="B51" s="87"/>
      <c r="C51" s="88"/>
      <c r="D51" s="90" t="s">
        <v>101</v>
      </c>
      <c r="E51" s="90" t="str">
        <f t="shared" si="0"/>
        <v>all years (2015-2019)</v>
      </c>
      <c r="F51" s="90" t="str">
        <f t="shared" si="1"/>
        <v>All fields</v>
      </c>
      <c r="G51" s="127">
        <f>IF(D51=$D$38,NA(),IF($E51="All years (2015-2019)", SUMIFS('Oil sales by buyer 2015-2019'!$K:$K,'Oil sales by buyer 2015-2019'!$A:$A,Interactive_data!$D51),SUMIFS('Oil sales by buyer 2015-2019'!$K:$K,'Oil sales by buyer 2015-2019'!$A:$A,Interactive_data!$D51, 'Oil sales by buyer 2015-2019'!$D:$D,Interactive_data!$E51)))</f>
        <v>63030602</v>
      </c>
      <c r="H51" s="127" t="e">
        <f>IF($D51=$D$38,IF($E51="All years (2015-2019)", SUMIFS('Oil sales by buyer 2015-2019'!$K:$K,'Oil sales by buyer 2015-2019'!$A:$A,Interactive_data!$D51),SUMIFS('Oil sales by buyer 2015-2019'!$K:$K,'Oil sales by buyer 2015-2019'!$A:$A,Interactive_data!$D51, 'Oil sales by buyer 2015-2019'!$D:$D,Interactive_data!$E51)),NA())</f>
        <v>#N/A</v>
      </c>
      <c r="I51" s="128"/>
      <c r="J51" s="128"/>
      <c r="K51" s="88"/>
      <c r="L51" s="88"/>
      <c r="M51" s="91"/>
      <c r="N51" s="82"/>
      <c r="O51" s="105"/>
      <c r="P51" s="106"/>
      <c r="Q51" s="106"/>
      <c r="R51" s="106"/>
      <c r="S51" s="106"/>
      <c r="T51" s="106"/>
      <c r="U51" s="106"/>
      <c r="V51" s="106"/>
      <c r="W51" s="107"/>
    </row>
    <row r="52" spans="2:23" s="86" customFormat="1" x14ac:dyDescent="0.25">
      <c r="B52" s="87"/>
      <c r="C52" s="88"/>
      <c r="D52" s="90"/>
      <c r="E52" s="90"/>
      <c r="F52" s="90"/>
      <c r="G52" s="90"/>
      <c r="H52" s="90"/>
      <c r="I52" s="128"/>
      <c r="J52" s="128"/>
      <c r="K52" s="88"/>
      <c r="L52" s="88"/>
      <c r="M52" s="91"/>
      <c r="N52" s="82"/>
      <c r="O52" s="105"/>
      <c r="P52" s="106"/>
      <c r="Q52" s="106"/>
      <c r="R52" s="106"/>
      <c r="S52" s="106"/>
      <c r="T52" s="106"/>
      <c r="U52" s="106"/>
      <c r="V52" s="106"/>
      <c r="W52" s="107"/>
    </row>
    <row r="53" spans="2:23" s="86" customFormat="1" x14ac:dyDescent="0.25">
      <c r="B53" s="87"/>
      <c r="C53" s="88"/>
      <c r="D53" s="90"/>
      <c r="E53" s="90"/>
      <c r="F53" s="90"/>
      <c r="G53" s="90"/>
      <c r="H53" s="90"/>
      <c r="I53" s="88"/>
      <c r="J53" s="88"/>
      <c r="K53" s="88"/>
      <c r="L53" s="88"/>
      <c r="M53" s="91"/>
      <c r="N53" s="82"/>
      <c r="O53" s="105"/>
      <c r="P53" s="106"/>
      <c r="Q53" s="106"/>
      <c r="R53" s="106"/>
      <c r="S53" s="106"/>
      <c r="T53" s="106"/>
      <c r="U53" s="106"/>
      <c r="V53" s="106"/>
      <c r="W53" s="107"/>
    </row>
    <row r="54" spans="2:23" s="86" customFormat="1" x14ac:dyDescent="0.25">
      <c r="B54" s="87"/>
      <c r="C54" s="88"/>
      <c r="D54" s="90"/>
      <c r="E54" s="90"/>
      <c r="F54" s="90"/>
      <c r="G54" s="90"/>
      <c r="H54" s="90"/>
      <c r="I54" s="88"/>
      <c r="J54" s="88"/>
      <c r="K54" s="88"/>
      <c r="L54" s="88"/>
      <c r="M54" s="91"/>
      <c r="N54" s="82"/>
      <c r="O54" s="105"/>
      <c r="P54" s="106"/>
      <c r="Q54" s="106"/>
      <c r="R54" s="106"/>
      <c r="S54" s="106"/>
      <c r="T54" s="106"/>
      <c r="U54" s="106"/>
      <c r="V54" s="106"/>
      <c r="W54" s="107"/>
    </row>
    <row r="55" spans="2:23" s="86" customFormat="1" x14ac:dyDescent="0.25">
      <c r="B55" s="87"/>
      <c r="C55" s="88"/>
      <c r="D55" s="126"/>
      <c r="E55" s="126"/>
      <c r="F55" s="126"/>
      <c r="G55" s="126"/>
      <c r="H55" s="88"/>
      <c r="I55" s="88"/>
      <c r="J55" s="88"/>
      <c r="K55" s="88"/>
      <c r="L55" s="88"/>
      <c r="M55" s="91"/>
      <c r="N55" s="82"/>
      <c r="O55" s="105"/>
      <c r="P55" s="106"/>
      <c r="Q55" s="106"/>
      <c r="R55" s="106"/>
      <c r="S55" s="106"/>
      <c r="T55" s="106"/>
      <c r="U55" s="106"/>
      <c r="V55" s="106"/>
      <c r="W55" s="107"/>
    </row>
    <row r="56" spans="2:23" s="86" customFormat="1" x14ac:dyDescent="0.25">
      <c r="B56" s="87"/>
      <c r="C56" s="88"/>
      <c r="D56" s="88"/>
      <c r="E56" s="88"/>
      <c r="F56" s="88"/>
      <c r="G56" s="88"/>
      <c r="H56" s="88"/>
      <c r="I56" s="88"/>
      <c r="J56" s="88"/>
      <c r="K56" s="88"/>
      <c r="L56" s="88"/>
      <c r="M56" s="91"/>
      <c r="N56" s="82"/>
      <c r="O56" s="105"/>
      <c r="P56" s="106"/>
      <c r="Q56" s="106"/>
      <c r="R56" s="106"/>
      <c r="S56" s="106"/>
      <c r="T56" s="106"/>
      <c r="U56" s="106"/>
      <c r="V56" s="106"/>
      <c r="W56" s="107"/>
    </row>
    <row r="57" spans="2:23" s="86" customFormat="1" ht="54.75" customHeight="1" thickBot="1" x14ac:dyDescent="0.3">
      <c r="B57" s="99"/>
      <c r="C57" s="100"/>
      <c r="D57" s="100"/>
      <c r="E57" s="100"/>
      <c r="F57" s="100"/>
      <c r="G57" s="100"/>
      <c r="H57" s="100"/>
      <c r="I57" s="100"/>
      <c r="J57" s="100"/>
      <c r="K57" s="100"/>
      <c r="L57" s="100"/>
      <c r="M57" s="101"/>
      <c r="N57" s="82"/>
      <c r="O57" s="129"/>
      <c r="P57" s="130"/>
      <c r="Q57" s="130"/>
      <c r="R57" s="130"/>
      <c r="S57" s="130"/>
      <c r="T57" s="130"/>
      <c r="U57" s="130"/>
      <c r="V57" s="130"/>
      <c r="W57" s="131"/>
    </row>
    <row r="58" spans="2:23" ht="27.75" customHeight="1" thickBot="1" x14ac:dyDescent="0.35">
      <c r="B58" s="58"/>
      <c r="C58" s="59"/>
      <c r="D58" s="60" t="s">
        <v>196</v>
      </c>
      <c r="E58" s="61" t="s">
        <v>169</v>
      </c>
      <c r="F58" s="61"/>
      <c r="G58" s="62"/>
      <c r="H58" s="59"/>
      <c r="I58" s="59"/>
      <c r="J58" s="59"/>
      <c r="K58" s="59"/>
      <c r="L58" s="59"/>
      <c r="M58" s="63"/>
      <c r="N58" s="47"/>
      <c r="O58" s="77"/>
      <c r="P58" s="60" t="s">
        <v>196</v>
      </c>
      <c r="Q58" s="61" t="s">
        <v>166</v>
      </c>
      <c r="R58" s="68"/>
      <c r="S58" s="68"/>
      <c r="T58" s="68"/>
      <c r="U58" s="68"/>
      <c r="V58" s="68"/>
      <c r="W58" s="69"/>
    </row>
  </sheetData>
  <sheetProtection algorithmName="SHA-512" hashValue="L3sqdo3tjcEomHiqy3SsnmUiwSD3uaRSi3ok10ykP6d+mpuIIxZhzPgqUz2pywltMj0vuGG+03tIWdzXZcrXyw==" saltValue="aJjUMtdL8LePz6JH7ywxtA==" spinCount="100000" sheet="1" objects="1" scenarios="1"/>
  <sortState ref="AA5:AA11">
    <sortCondition ref="AA5:AA11"/>
  </sortState>
  <mergeCells count="4">
    <mergeCell ref="B4:M4"/>
    <mergeCell ref="O32:W32"/>
    <mergeCell ref="O4:W4"/>
    <mergeCell ref="B32:M32"/>
  </mergeCells>
  <conditionalFormatting sqref="C21">
    <cfRule type="expression" dxfId="14" priority="16">
      <formula>$G$21="-"</formula>
    </cfRule>
  </conditionalFormatting>
  <conditionalFormatting sqref="C20">
    <cfRule type="expression" dxfId="13" priority="15">
      <formula>$G$20="-"</formula>
    </cfRule>
  </conditionalFormatting>
  <conditionalFormatting sqref="C19">
    <cfRule type="expression" dxfId="12" priority="14">
      <formula>$G$19="-"</formula>
    </cfRule>
  </conditionalFormatting>
  <conditionalFormatting sqref="C18">
    <cfRule type="expression" dxfId="11" priority="13">
      <formula>$G$18="-"</formula>
    </cfRule>
  </conditionalFormatting>
  <conditionalFormatting sqref="C17">
    <cfRule type="expression" dxfId="10" priority="12">
      <formula>$G$17="-"</formula>
    </cfRule>
  </conditionalFormatting>
  <conditionalFormatting sqref="C16">
    <cfRule type="expression" dxfId="9" priority="11">
      <formula>$G$16="-"</formula>
    </cfRule>
  </conditionalFormatting>
  <conditionalFormatting sqref="C15">
    <cfRule type="expression" dxfId="8" priority="10">
      <formula>$G$15="-"</formula>
    </cfRule>
  </conditionalFormatting>
  <conditionalFormatting sqref="C14:G14 D15:G21">
    <cfRule type="expression" dxfId="7" priority="9">
      <formula>$G$14="-"</formula>
    </cfRule>
  </conditionalFormatting>
  <conditionalFormatting sqref="D15:G15">
    <cfRule type="expression" dxfId="6" priority="7">
      <formula>$G$15="-"</formula>
    </cfRule>
  </conditionalFormatting>
  <conditionalFormatting sqref="D16:G16">
    <cfRule type="expression" dxfId="5" priority="6">
      <formula>$G$16="-"</formula>
    </cfRule>
  </conditionalFormatting>
  <conditionalFormatting sqref="D17:G17">
    <cfRule type="expression" dxfId="4" priority="5">
      <formula>$G$17="-"</formula>
    </cfRule>
  </conditionalFormatting>
  <conditionalFormatting sqref="D18:G18">
    <cfRule type="expression" dxfId="3" priority="4">
      <formula>$G$18="-"</formula>
    </cfRule>
  </conditionalFormatting>
  <conditionalFormatting sqref="D19:G19">
    <cfRule type="expression" dxfId="2" priority="3">
      <formula>$G$19="-"</formula>
    </cfRule>
  </conditionalFormatting>
  <conditionalFormatting sqref="D20:G20">
    <cfRule type="expression" dxfId="1" priority="2">
      <formula>$G$20="-"</formula>
    </cfRule>
  </conditionalFormatting>
  <conditionalFormatting sqref="D21:G21">
    <cfRule type="expression" dxfId="0" priority="1">
      <formula>$G$21="-"</formula>
    </cfRule>
  </conditionalFormatting>
  <hyperlinks>
    <hyperlink ref="Q58" location="'Oil revenue distribution_2019'!A1" display="Oil sales revenue distribution_2019"/>
    <hyperlink ref="E29" location="'Oil sales revenue by cargo'!A1" display="Oil sales revenue by cargo"/>
    <hyperlink ref="Q29" location="'Oil sales revenue by cargo'!A1" display="Oil sales revenue by cargo"/>
    <hyperlink ref="E58" location="'Oil sales by buyer 2015-2019'!A1" display="Oil sales by buyer 2015-2019"/>
  </hyperlink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lists!$A$1:$A$3</xm:f>
          </x14:formula1>
          <xm:sqref>E6</xm:sqref>
        </x14:dataValidation>
        <x14:dataValidation type="list" allowBlank="1" showInputMessage="1" showErrorMessage="1">
          <x14:formula1>
            <xm:f>lists!$B$1:$B$10</xm:f>
          </x14:formula1>
          <xm:sqref>E7</xm:sqref>
        </x14:dataValidation>
        <x14:dataValidation type="list" allowBlank="1" showInputMessage="1" showErrorMessage="1">
          <x14:formula1>
            <xm:f>lists!$E$1:$E$3</xm:f>
          </x14:formula1>
          <xm:sqref>T33</xm:sqref>
        </x14:dataValidation>
        <x14:dataValidation type="list" allowBlank="1" showInputMessage="1" showErrorMessage="1">
          <x14:formula1>
            <xm:f>lists!$A$1:$A$4</xm:f>
          </x14:formula1>
          <xm:sqref>T5</xm:sqref>
        </x14:dataValidation>
        <x14:dataValidation type="list" allowBlank="1" showInputMessage="1" showErrorMessage="1">
          <x14:formula1>
            <xm:f>lists!$D$1:$D$7</xm:f>
          </x14:formula1>
          <xm:sqref>H33</xm:sqref>
        </x14:dataValidation>
        <x14:dataValidation type="list" allowBlank="1" showInputMessage="1" showErrorMessage="1">
          <x14:formula1>
            <xm:f>lists!$A$1:$A$4</xm:f>
          </x14:formula1>
          <xm:sqref>H5</xm:sqref>
        </x14:dataValidation>
        <x14:dataValidation type="list" allowBlank="1" showInputMessage="1" showErrorMessage="1">
          <x14:formula1>
            <xm:f>lists!$B$1:$B$10</xm:f>
          </x14:formula1>
          <xm:sqref>H6</xm:sqref>
        </x14:dataValidation>
        <x14:dataValidation type="list" allowBlank="1" showInputMessage="1" showErrorMessage="1">
          <x14:formula1>
            <xm:f>lists!$B$1:$B$10</xm:f>
          </x14:formula1>
          <xm:sqref>T6</xm:sqref>
        </x14:dataValidation>
        <x14:dataValidation type="list" allowBlank="1" showInputMessage="1" showErrorMessage="1">
          <x14:formula1>
            <xm:f>lists!$C$1:$C$6</xm:f>
          </x14:formula1>
          <xm:sqref>H34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workbookViewId="0">
      <selection activeCell="A4" sqref="A4"/>
    </sheetView>
  </sheetViews>
  <sheetFormatPr defaultRowHeight="15" x14ac:dyDescent="0.25"/>
  <cols>
    <col min="1" max="5" width="9.140625" customWidth="1"/>
  </cols>
  <sheetData>
    <row r="1" spans="1:5" x14ac:dyDescent="0.25">
      <c r="A1" t="s">
        <v>73</v>
      </c>
      <c r="B1">
        <v>2011</v>
      </c>
      <c r="C1">
        <v>2015</v>
      </c>
      <c r="D1" t="s">
        <v>168</v>
      </c>
      <c r="E1" t="s">
        <v>73</v>
      </c>
    </row>
    <row r="2" spans="1:5" x14ac:dyDescent="0.25">
      <c r="A2" t="s">
        <v>47</v>
      </c>
      <c r="B2">
        <v>2012</v>
      </c>
      <c r="C2">
        <v>2016</v>
      </c>
      <c r="D2" t="s">
        <v>99</v>
      </c>
      <c r="E2" t="s">
        <v>47</v>
      </c>
    </row>
    <row r="3" spans="1:5" x14ac:dyDescent="0.25">
      <c r="A3" t="s">
        <v>84</v>
      </c>
      <c r="B3">
        <v>2013</v>
      </c>
      <c r="C3">
        <v>2017</v>
      </c>
      <c r="D3" t="s">
        <v>100</v>
      </c>
      <c r="E3" t="s">
        <v>84</v>
      </c>
    </row>
    <row r="4" spans="1:5" x14ac:dyDescent="0.25">
      <c r="A4" t="s">
        <v>167</v>
      </c>
      <c r="B4">
        <v>2014</v>
      </c>
      <c r="C4">
        <v>2018</v>
      </c>
      <c r="D4" t="s">
        <v>98</v>
      </c>
      <c r="E4" t="s">
        <v>167</v>
      </c>
    </row>
    <row r="5" spans="1:5" x14ac:dyDescent="0.25">
      <c r="B5">
        <v>2015</v>
      </c>
      <c r="C5">
        <v>2019</v>
      </c>
      <c r="D5" t="s">
        <v>97</v>
      </c>
    </row>
    <row r="6" spans="1:5" x14ac:dyDescent="0.25">
      <c r="B6">
        <v>2016</v>
      </c>
      <c r="C6" t="s">
        <v>192</v>
      </c>
      <c r="D6" t="s">
        <v>96</v>
      </c>
    </row>
    <row r="7" spans="1:5" x14ac:dyDescent="0.25">
      <c r="B7">
        <v>2017</v>
      </c>
      <c r="D7" t="s">
        <v>101</v>
      </c>
    </row>
    <row r="8" spans="1:5" x14ac:dyDescent="0.25">
      <c r="B8">
        <v>2018</v>
      </c>
    </row>
    <row r="9" spans="1:5" x14ac:dyDescent="0.25">
      <c r="B9">
        <v>2019</v>
      </c>
    </row>
    <row r="10" spans="1:5" x14ac:dyDescent="0.25">
      <c r="B10">
        <v>2020</v>
      </c>
    </row>
    <row r="25" spans="1:6" x14ac:dyDescent="0.25">
      <c r="A25" s="5"/>
      <c r="D25" s="5"/>
      <c r="E25" s="5"/>
      <c r="F25" s="5"/>
    </row>
    <row r="26" spans="1:6" x14ac:dyDescent="0.25">
      <c r="A26" s="5"/>
      <c r="B26" s="5"/>
      <c r="C26" s="5"/>
      <c r="D26" s="5"/>
      <c r="E26" s="5"/>
      <c r="F26" s="5"/>
    </row>
    <row r="27" spans="1:6" x14ac:dyDescent="0.25">
      <c r="B27" s="5"/>
      <c r="C27" s="5"/>
    </row>
    <row r="34" spans="1:6" x14ac:dyDescent="0.25">
      <c r="A34" s="38"/>
      <c r="D34" s="38"/>
      <c r="E34" s="38"/>
      <c r="F34" s="38"/>
    </row>
    <row r="35" spans="1:6" x14ac:dyDescent="0.25">
      <c r="B35" s="38"/>
      <c r="C35" s="38"/>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7"/>
  <sheetViews>
    <sheetView zoomScale="85" zoomScaleNormal="85" workbookViewId="0">
      <pane ySplit="5" topLeftCell="A6" activePane="bottomLeft" state="frozen"/>
      <selection activeCell="I69" sqref="I69"/>
      <selection pane="bottomLeft"/>
    </sheetView>
  </sheetViews>
  <sheetFormatPr defaultRowHeight="15" outlineLevelCol="1" x14ac:dyDescent="0.25"/>
  <cols>
    <col min="1" max="4" width="15.7109375" customWidth="1"/>
    <col min="5" max="5" width="22.28515625" customWidth="1"/>
    <col min="6" max="12" width="15.7109375" customWidth="1"/>
    <col min="13" max="13" width="20.85546875" customWidth="1"/>
    <col min="14" max="14" width="19.85546875" customWidth="1"/>
    <col min="15" max="15" width="12.28515625" hidden="1" customWidth="1" outlineLevel="1"/>
    <col min="16" max="16" width="9.140625" collapsed="1"/>
    <col min="17" max="19" width="11.28515625" bestFit="1" customWidth="1"/>
  </cols>
  <sheetData>
    <row r="1" spans="1:18" x14ac:dyDescent="0.25">
      <c r="A1" s="29" t="s">
        <v>160</v>
      </c>
      <c r="B1" s="4" t="s">
        <v>120</v>
      </c>
    </row>
    <row r="2" spans="1:18" x14ac:dyDescent="0.25">
      <c r="A2" s="29" t="s">
        <v>161</v>
      </c>
      <c r="B2" t="s">
        <v>173</v>
      </c>
    </row>
    <row r="3" spans="1:18" x14ac:dyDescent="0.25">
      <c r="A3" s="29" t="s">
        <v>153</v>
      </c>
      <c r="B3" s="30" t="s">
        <v>175</v>
      </c>
    </row>
    <row r="5" spans="1:18" s="1" customFormat="1" ht="42" customHeight="1" x14ac:dyDescent="0.25">
      <c r="A5" s="25" t="s">
        <v>95</v>
      </c>
      <c r="B5" s="25" t="s">
        <v>123</v>
      </c>
      <c r="C5" s="25" t="s">
        <v>124</v>
      </c>
      <c r="D5" s="25" t="s">
        <v>2</v>
      </c>
      <c r="E5" s="25" t="s">
        <v>141</v>
      </c>
      <c r="F5" s="25" t="s">
        <v>125</v>
      </c>
      <c r="G5" s="25" t="s">
        <v>3</v>
      </c>
      <c r="H5" s="25" t="s">
        <v>4</v>
      </c>
      <c r="I5" s="25" t="s">
        <v>5</v>
      </c>
      <c r="J5" s="25" t="s">
        <v>6</v>
      </c>
      <c r="K5" s="25" t="s">
        <v>154</v>
      </c>
      <c r="L5" s="25" t="s">
        <v>7</v>
      </c>
      <c r="M5" s="25" t="s">
        <v>8</v>
      </c>
      <c r="N5" s="25" t="s">
        <v>9</v>
      </c>
      <c r="O5" s="1" t="s">
        <v>193</v>
      </c>
    </row>
    <row r="6" spans="1:18" x14ac:dyDescent="0.25">
      <c r="A6" t="s">
        <v>73</v>
      </c>
      <c r="B6">
        <v>1</v>
      </c>
      <c r="C6" t="s">
        <v>10</v>
      </c>
      <c r="D6" t="s">
        <v>11</v>
      </c>
      <c r="E6" t="str">
        <f t="shared" ref="E6:E37" si="0">A6&amp;" "&amp;D6</f>
        <v>Jubilee 1st Lifting</v>
      </c>
      <c r="F6">
        <v>1</v>
      </c>
      <c r="G6" s="21">
        <v>40611</v>
      </c>
      <c r="H6">
        <v>2011</v>
      </c>
      <c r="I6" t="s">
        <v>12</v>
      </c>
      <c r="J6" s="2">
        <v>995259</v>
      </c>
      <c r="K6">
        <v>112.8</v>
      </c>
      <c r="L6" s="2">
        <v>79621</v>
      </c>
      <c r="M6" s="2">
        <v>112189576</v>
      </c>
      <c r="N6" t="s">
        <v>12</v>
      </c>
      <c r="O6" t="str">
        <f>CONCATENATE(A6,"_",H6,"_",B6)</f>
        <v>Jubilee_2011_1</v>
      </c>
    </row>
    <row r="7" spans="1:18" x14ac:dyDescent="0.25">
      <c r="A7" t="s">
        <v>73</v>
      </c>
      <c r="B7">
        <v>2</v>
      </c>
      <c r="C7" t="s">
        <v>10</v>
      </c>
      <c r="D7" t="s">
        <v>13</v>
      </c>
      <c r="E7" t="str">
        <f t="shared" si="0"/>
        <v>Jubilee 2nd Lifting</v>
      </c>
      <c r="F7">
        <v>2</v>
      </c>
      <c r="G7" s="21">
        <v>40720</v>
      </c>
      <c r="H7">
        <v>2011</v>
      </c>
      <c r="I7" t="s">
        <v>12</v>
      </c>
      <c r="J7" s="2">
        <v>994691</v>
      </c>
      <c r="K7">
        <v>116.28</v>
      </c>
      <c r="L7" s="2">
        <v>79575</v>
      </c>
      <c r="M7" s="2">
        <v>115579115</v>
      </c>
      <c r="N7" t="s">
        <v>12</v>
      </c>
      <c r="O7" t="str">
        <f t="shared" ref="O7:O70" si="1">CONCATENATE(A7,"_",H7,"_",B7)</f>
        <v>Jubilee_2011_2</v>
      </c>
    </row>
    <row r="8" spans="1:18" x14ac:dyDescent="0.25">
      <c r="A8" t="s">
        <v>73</v>
      </c>
      <c r="B8">
        <v>3</v>
      </c>
      <c r="C8" t="s">
        <v>10</v>
      </c>
      <c r="D8" t="s">
        <v>14</v>
      </c>
      <c r="E8" t="str">
        <f t="shared" si="0"/>
        <v>Jubilee 3rd Lifting</v>
      </c>
      <c r="F8">
        <v>3</v>
      </c>
      <c r="G8" s="21">
        <v>40758</v>
      </c>
      <c r="H8">
        <v>2011</v>
      </c>
      <c r="I8" t="s">
        <v>12</v>
      </c>
      <c r="J8" s="2">
        <v>990770</v>
      </c>
      <c r="K8">
        <v>110.67</v>
      </c>
      <c r="L8" s="2">
        <v>79262</v>
      </c>
      <c r="M8" s="2">
        <v>109569254</v>
      </c>
      <c r="N8" t="s">
        <v>12</v>
      </c>
      <c r="O8" t="str">
        <f t="shared" si="1"/>
        <v>Jubilee_2011_3</v>
      </c>
    </row>
    <row r="9" spans="1:18" x14ac:dyDescent="0.25">
      <c r="A9" t="s">
        <v>73</v>
      </c>
      <c r="B9">
        <v>4</v>
      </c>
      <c r="C9" t="s">
        <v>10</v>
      </c>
      <c r="D9" t="s">
        <v>15</v>
      </c>
      <c r="E9" t="str">
        <f t="shared" si="0"/>
        <v>Jubilee 4th Lifting</v>
      </c>
      <c r="F9">
        <v>4</v>
      </c>
      <c r="G9" s="21">
        <v>40831</v>
      </c>
      <c r="H9">
        <v>2011</v>
      </c>
      <c r="I9" t="s">
        <v>12</v>
      </c>
      <c r="J9" s="2">
        <v>949469</v>
      </c>
      <c r="K9">
        <v>112.55</v>
      </c>
      <c r="L9" s="2">
        <v>75958</v>
      </c>
      <c r="M9" s="2">
        <v>106786778</v>
      </c>
      <c r="N9" t="s">
        <v>12</v>
      </c>
      <c r="O9" t="str">
        <f t="shared" si="1"/>
        <v>Jubilee_2011_4</v>
      </c>
    </row>
    <row r="10" spans="1:18" x14ac:dyDescent="0.25">
      <c r="A10" t="s">
        <v>73</v>
      </c>
      <c r="B10">
        <v>1</v>
      </c>
      <c r="C10" t="s">
        <v>10</v>
      </c>
      <c r="D10" t="s">
        <v>16</v>
      </c>
      <c r="E10" t="str">
        <f t="shared" si="0"/>
        <v>Jubilee 5th Lifting</v>
      </c>
      <c r="F10">
        <v>1</v>
      </c>
      <c r="G10" s="21">
        <v>40912</v>
      </c>
      <c r="H10">
        <v>2012</v>
      </c>
      <c r="I10" t="s">
        <v>12</v>
      </c>
      <c r="J10" s="2">
        <v>996484</v>
      </c>
      <c r="K10">
        <v>111.63</v>
      </c>
      <c r="L10" s="2">
        <v>79719</v>
      </c>
      <c r="M10" s="2">
        <v>111157790</v>
      </c>
      <c r="N10" t="s">
        <v>12</v>
      </c>
      <c r="O10" t="str">
        <f t="shared" si="1"/>
        <v>Jubilee_2012_1</v>
      </c>
    </row>
    <row r="11" spans="1:18" x14ac:dyDescent="0.25">
      <c r="A11" t="s">
        <v>73</v>
      </c>
      <c r="B11">
        <v>2</v>
      </c>
      <c r="C11" t="s">
        <v>17</v>
      </c>
      <c r="D11" t="s">
        <v>18</v>
      </c>
      <c r="E11" t="str">
        <f t="shared" si="0"/>
        <v>Jubilee 6th Lifting</v>
      </c>
      <c r="F11">
        <v>2</v>
      </c>
      <c r="G11" s="21">
        <v>41002</v>
      </c>
      <c r="H11">
        <v>2012</v>
      </c>
      <c r="I11" t="s">
        <v>12</v>
      </c>
      <c r="J11" s="2">
        <v>997636</v>
      </c>
      <c r="K11">
        <v>125.9</v>
      </c>
      <c r="L11" t="s">
        <v>0</v>
      </c>
      <c r="M11" s="2">
        <v>125598382</v>
      </c>
      <c r="N11" t="s">
        <v>12</v>
      </c>
      <c r="O11" t="str">
        <f t="shared" si="1"/>
        <v>Jubilee_2012_2</v>
      </c>
    </row>
    <row r="12" spans="1:18" x14ac:dyDescent="0.25">
      <c r="A12" t="s">
        <v>73</v>
      </c>
      <c r="B12">
        <v>3</v>
      </c>
      <c r="C12" t="s">
        <v>17</v>
      </c>
      <c r="D12" t="s">
        <v>19</v>
      </c>
      <c r="E12" t="str">
        <f t="shared" si="0"/>
        <v>Jubilee 7th Lifting</v>
      </c>
      <c r="F12">
        <v>2</v>
      </c>
      <c r="G12" s="21">
        <v>41087</v>
      </c>
      <c r="H12">
        <v>2012</v>
      </c>
      <c r="I12" t="s">
        <v>12</v>
      </c>
      <c r="J12" s="2">
        <v>995247</v>
      </c>
      <c r="K12">
        <v>90.29</v>
      </c>
      <c r="L12" t="s">
        <v>0</v>
      </c>
      <c r="M12" s="2">
        <v>89863837</v>
      </c>
      <c r="N12" t="s">
        <v>12</v>
      </c>
      <c r="O12" t="str">
        <f t="shared" si="1"/>
        <v>Jubilee_2012_3</v>
      </c>
    </row>
    <row r="13" spans="1:18" x14ac:dyDescent="0.25">
      <c r="A13" t="s">
        <v>73</v>
      </c>
      <c r="B13">
        <v>4</v>
      </c>
      <c r="C13" t="s">
        <v>17</v>
      </c>
      <c r="D13" t="s">
        <v>20</v>
      </c>
      <c r="E13" t="str">
        <f t="shared" si="0"/>
        <v>Jubilee 8th Lifting</v>
      </c>
      <c r="F13">
        <v>3</v>
      </c>
      <c r="G13" s="21">
        <v>41164</v>
      </c>
      <c r="H13">
        <v>2012</v>
      </c>
      <c r="I13" t="s">
        <v>12</v>
      </c>
      <c r="J13" s="2">
        <v>947021</v>
      </c>
      <c r="K13">
        <v>112.56</v>
      </c>
      <c r="L13" t="s">
        <v>0</v>
      </c>
      <c r="M13" s="2">
        <v>106592896</v>
      </c>
      <c r="N13" t="s">
        <v>12</v>
      </c>
      <c r="O13" t="str">
        <f t="shared" si="1"/>
        <v>Jubilee_2012_4</v>
      </c>
    </row>
    <row r="14" spans="1:18" x14ac:dyDescent="0.25">
      <c r="A14" t="s">
        <v>73</v>
      </c>
      <c r="B14">
        <v>5</v>
      </c>
      <c r="C14" t="s">
        <v>17</v>
      </c>
      <c r="D14" t="s">
        <v>21</v>
      </c>
      <c r="E14" t="str">
        <f t="shared" si="0"/>
        <v>Jubilee 9th Lifting</v>
      </c>
      <c r="F14">
        <v>4</v>
      </c>
      <c r="G14" s="21">
        <v>41225</v>
      </c>
      <c r="H14">
        <v>2012</v>
      </c>
      <c r="I14" t="s">
        <v>12</v>
      </c>
      <c r="J14" s="2">
        <v>994646</v>
      </c>
      <c r="K14">
        <v>108.44</v>
      </c>
      <c r="L14" t="s">
        <v>0</v>
      </c>
      <c r="M14" s="2">
        <v>107858418</v>
      </c>
      <c r="N14" t="s">
        <v>12</v>
      </c>
      <c r="O14" t="str">
        <f t="shared" si="1"/>
        <v>Jubilee_2012_5</v>
      </c>
    </row>
    <row r="15" spans="1:18" x14ac:dyDescent="0.25">
      <c r="A15" t="s">
        <v>73</v>
      </c>
      <c r="B15">
        <v>1</v>
      </c>
      <c r="C15" t="s">
        <v>17</v>
      </c>
      <c r="D15" t="s">
        <v>22</v>
      </c>
      <c r="E15" t="str">
        <f t="shared" si="0"/>
        <v>Jubilee 10th Lifting</v>
      </c>
      <c r="F15">
        <v>1</v>
      </c>
      <c r="G15" s="21">
        <v>41278</v>
      </c>
      <c r="H15">
        <v>2013</v>
      </c>
      <c r="I15" t="s">
        <v>12</v>
      </c>
      <c r="J15" s="2">
        <v>995550</v>
      </c>
      <c r="K15">
        <v>113.17100000000001</v>
      </c>
      <c r="L15" t="s">
        <v>12</v>
      </c>
      <c r="M15" s="2">
        <v>112667389</v>
      </c>
      <c r="N15" s="2" t="s">
        <v>12</v>
      </c>
      <c r="O15" t="str">
        <f t="shared" si="1"/>
        <v>Jubilee_2013_1</v>
      </c>
    </row>
    <row r="16" spans="1:18" x14ac:dyDescent="0.25">
      <c r="A16" t="s">
        <v>73</v>
      </c>
      <c r="B16">
        <v>2</v>
      </c>
      <c r="C16" t="s">
        <v>17</v>
      </c>
      <c r="D16" t="s">
        <v>23</v>
      </c>
      <c r="E16" t="str">
        <f t="shared" si="0"/>
        <v>Jubilee 11th Lifting</v>
      </c>
      <c r="F16">
        <v>1</v>
      </c>
      <c r="G16" s="21">
        <v>41334</v>
      </c>
      <c r="H16">
        <v>2013</v>
      </c>
      <c r="I16" t="s">
        <v>12</v>
      </c>
      <c r="J16" s="2">
        <v>996201</v>
      </c>
      <c r="K16">
        <v>108.62</v>
      </c>
      <c r="L16" t="s">
        <v>12</v>
      </c>
      <c r="M16" s="2">
        <v>108207353</v>
      </c>
      <c r="N16" s="3" t="s">
        <v>12</v>
      </c>
      <c r="O16" t="str">
        <f t="shared" si="1"/>
        <v>Jubilee_2013_2</v>
      </c>
      <c r="R16" s="2"/>
    </row>
    <row r="17" spans="1:15" x14ac:dyDescent="0.25">
      <c r="A17" t="s">
        <v>73</v>
      </c>
      <c r="B17">
        <v>3</v>
      </c>
      <c r="C17" t="s">
        <v>17</v>
      </c>
      <c r="D17" t="s">
        <v>24</v>
      </c>
      <c r="E17" t="str">
        <f t="shared" si="0"/>
        <v>Jubilee 12th Lifting</v>
      </c>
      <c r="F17">
        <v>2</v>
      </c>
      <c r="G17" s="21">
        <v>41385</v>
      </c>
      <c r="H17">
        <v>2013</v>
      </c>
      <c r="I17" t="s">
        <v>12</v>
      </c>
      <c r="J17" s="2">
        <v>995520</v>
      </c>
      <c r="K17">
        <v>99.037999999999997</v>
      </c>
      <c r="L17" t="s">
        <v>12</v>
      </c>
      <c r="M17" s="2">
        <v>98594310</v>
      </c>
      <c r="N17" t="s">
        <v>12</v>
      </c>
      <c r="O17" t="str">
        <f t="shared" si="1"/>
        <v>Jubilee_2013_3</v>
      </c>
    </row>
    <row r="18" spans="1:15" x14ac:dyDescent="0.25">
      <c r="A18" t="s">
        <v>73</v>
      </c>
      <c r="B18">
        <v>4</v>
      </c>
      <c r="C18" t="s">
        <v>17</v>
      </c>
      <c r="D18" t="s">
        <v>25</v>
      </c>
      <c r="E18" t="str">
        <f t="shared" si="0"/>
        <v>Jubilee 13th Lifting</v>
      </c>
      <c r="F18">
        <v>2</v>
      </c>
      <c r="G18" s="21">
        <v>41448</v>
      </c>
      <c r="H18">
        <v>2013</v>
      </c>
      <c r="I18" t="s">
        <v>12</v>
      </c>
      <c r="J18" s="2">
        <v>995685</v>
      </c>
      <c r="K18">
        <v>103.744</v>
      </c>
      <c r="L18" t="s">
        <v>12</v>
      </c>
      <c r="M18" s="2">
        <v>103296345</v>
      </c>
      <c r="N18" t="s">
        <v>12</v>
      </c>
      <c r="O18" t="str">
        <f t="shared" si="1"/>
        <v>Jubilee_2013_4</v>
      </c>
    </row>
    <row r="19" spans="1:15" x14ac:dyDescent="0.25">
      <c r="A19" t="s">
        <v>73</v>
      </c>
      <c r="B19">
        <v>5</v>
      </c>
      <c r="C19" t="s">
        <v>17</v>
      </c>
      <c r="D19" t="s">
        <v>26</v>
      </c>
      <c r="E19" t="str">
        <f t="shared" si="0"/>
        <v>Jubilee 14th Lifting</v>
      </c>
      <c r="F19">
        <v>3</v>
      </c>
      <c r="G19" s="21">
        <v>41497</v>
      </c>
      <c r="H19">
        <v>2013</v>
      </c>
      <c r="I19" t="s">
        <v>12</v>
      </c>
      <c r="J19" s="2">
        <v>994966</v>
      </c>
      <c r="K19">
        <v>111.65600000000001</v>
      </c>
      <c r="L19" t="s">
        <v>12</v>
      </c>
      <c r="M19" s="2">
        <v>111093924</v>
      </c>
      <c r="N19" t="s">
        <v>12</v>
      </c>
      <c r="O19" t="str">
        <f t="shared" si="1"/>
        <v>Jubilee_2013_5</v>
      </c>
    </row>
    <row r="20" spans="1:15" x14ac:dyDescent="0.25">
      <c r="A20" t="s">
        <v>73</v>
      </c>
      <c r="B20">
        <v>6</v>
      </c>
      <c r="C20" t="s">
        <v>10</v>
      </c>
      <c r="D20" t="s">
        <v>27</v>
      </c>
      <c r="E20" t="str">
        <f t="shared" si="0"/>
        <v>Jubilee 15th Lifting</v>
      </c>
      <c r="F20">
        <v>4</v>
      </c>
      <c r="G20" s="21">
        <v>41579</v>
      </c>
      <c r="H20">
        <v>2013</v>
      </c>
      <c r="I20" t="s">
        <v>12</v>
      </c>
      <c r="J20" s="2">
        <v>898338</v>
      </c>
      <c r="K20">
        <v>105.44</v>
      </c>
      <c r="L20" t="s">
        <v>12</v>
      </c>
      <c r="M20" s="2">
        <v>94720759</v>
      </c>
      <c r="N20" t="s">
        <v>12</v>
      </c>
      <c r="O20" t="str">
        <f t="shared" si="1"/>
        <v>Jubilee_2013_6</v>
      </c>
    </row>
    <row r="21" spans="1:15" x14ac:dyDescent="0.25">
      <c r="A21" t="s">
        <v>73</v>
      </c>
      <c r="B21">
        <v>7</v>
      </c>
      <c r="C21" t="s">
        <v>10</v>
      </c>
      <c r="D21" t="s">
        <v>28</v>
      </c>
      <c r="E21" t="str">
        <f t="shared" si="0"/>
        <v>Jubilee 16th Lifting</v>
      </c>
      <c r="F21">
        <v>4</v>
      </c>
      <c r="G21" s="21">
        <v>41628</v>
      </c>
      <c r="H21">
        <v>2013</v>
      </c>
      <c r="I21" t="s">
        <v>12</v>
      </c>
      <c r="J21" s="2">
        <v>917189</v>
      </c>
      <c r="K21">
        <v>110.965</v>
      </c>
      <c r="L21" t="s">
        <v>12</v>
      </c>
      <c r="M21" s="22">
        <v>101775877.39</v>
      </c>
      <c r="N21" t="s">
        <v>12</v>
      </c>
      <c r="O21" t="str">
        <f t="shared" si="1"/>
        <v>Jubilee_2013_7</v>
      </c>
    </row>
    <row r="22" spans="1:15" x14ac:dyDescent="0.25">
      <c r="A22" t="s">
        <v>73</v>
      </c>
      <c r="B22">
        <v>1</v>
      </c>
      <c r="C22" t="s">
        <v>17</v>
      </c>
      <c r="D22" t="s">
        <v>29</v>
      </c>
      <c r="E22" t="str">
        <f t="shared" si="0"/>
        <v>Jubilee 17th Lifting</v>
      </c>
      <c r="F22">
        <v>1</v>
      </c>
      <c r="G22" s="21">
        <v>41668</v>
      </c>
      <c r="H22">
        <v>2014</v>
      </c>
      <c r="I22" t="s">
        <v>12</v>
      </c>
      <c r="J22" s="2">
        <v>947220</v>
      </c>
      <c r="K22">
        <v>108.97499999999999</v>
      </c>
      <c r="L22" t="s">
        <v>12</v>
      </c>
      <c r="M22" s="22">
        <v>103223299.5</v>
      </c>
      <c r="N22" t="s">
        <v>12</v>
      </c>
      <c r="O22" t="str">
        <f t="shared" si="1"/>
        <v>Jubilee_2014_1</v>
      </c>
    </row>
    <row r="23" spans="1:15" x14ac:dyDescent="0.25">
      <c r="A23" t="s">
        <v>73</v>
      </c>
      <c r="B23">
        <v>2</v>
      </c>
      <c r="C23" t="s">
        <v>17</v>
      </c>
      <c r="D23" t="s">
        <v>30</v>
      </c>
      <c r="E23" t="str">
        <f t="shared" si="0"/>
        <v>Jubilee 18th Lifting</v>
      </c>
      <c r="F23">
        <v>2</v>
      </c>
      <c r="G23" s="21">
        <v>41723</v>
      </c>
      <c r="H23">
        <v>2014</v>
      </c>
      <c r="I23" t="s">
        <v>12</v>
      </c>
      <c r="J23" s="2">
        <v>947276</v>
      </c>
      <c r="K23">
        <v>107.59099999999999</v>
      </c>
      <c r="L23" t="s">
        <v>12</v>
      </c>
      <c r="M23" s="22">
        <v>101918372.12</v>
      </c>
      <c r="N23" t="s">
        <v>12</v>
      </c>
      <c r="O23" t="str">
        <f t="shared" si="1"/>
        <v>Jubilee_2014_2</v>
      </c>
    </row>
    <row r="24" spans="1:15" x14ac:dyDescent="0.25">
      <c r="A24" t="s">
        <v>73</v>
      </c>
      <c r="B24">
        <v>3</v>
      </c>
      <c r="C24" t="s">
        <v>17</v>
      </c>
      <c r="D24" t="s">
        <v>31</v>
      </c>
      <c r="E24" t="str">
        <f t="shared" si="0"/>
        <v>Jubilee 19th Lifting</v>
      </c>
      <c r="F24">
        <v>2</v>
      </c>
      <c r="G24" s="21">
        <v>41772</v>
      </c>
      <c r="H24">
        <v>2014</v>
      </c>
      <c r="I24" t="s">
        <v>12</v>
      </c>
      <c r="J24" s="2">
        <v>947574</v>
      </c>
      <c r="K24">
        <v>109.25</v>
      </c>
      <c r="L24" t="s">
        <v>12</v>
      </c>
      <c r="M24" s="22">
        <v>103522459.5</v>
      </c>
      <c r="N24" t="s">
        <v>12</v>
      </c>
      <c r="O24" t="str">
        <f t="shared" si="1"/>
        <v>Jubilee_2014_3</v>
      </c>
    </row>
    <row r="25" spans="1:15" x14ac:dyDescent="0.25">
      <c r="A25" t="s">
        <v>73</v>
      </c>
      <c r="B25">
        <v>4</v>
      </c>
      <c r="C25" t="s">
        <v>17</v>
      </c>
      <c r="D25" t="s">
        <v>32</v>
      </c>
      <c r="E25" t="str">
        <f t="shared" si="0"/>
        <v>Jubilee 20th Lifting</v>
      </c>
      <c r="F25">
        <v>3</v>
      </c>
      <c r="G25" s="21">
        <v>41837</v>
      </c>
      <c r="H25">
        <v>2014</v>
      </c>
      <c r="I25" t="s">
        <v>12</v>
      </c>
      <c r="J25" s="2">
        <v>987415</v>
      </c>
      <c r="K25">
        <v>105.76900000000001</v>
      </c>
      <c r="L25" t="s">
        <v>12</v>
      </c>
      <c r="M25" s="22">
        <v>104437897.14</v>
      </c>
      <c r="N25" t="s">
        <v>12</v>
      </c>
      <c r="O25" t="str">
        <f t="shared" si="1"/>
        <v>Jubilee_2014_4</v>
      </c>
    </row>
    <row r="26" spans="1:15" x14ac:dyDescent="0.25">
      <c r="A26" t="s">
        <v>73</v>
      </c>
      <c r="B26">
        <v>5</v>
      </c>
      <c r="C26" t="s">
        <v>17</v>
      </c>
      <c r="D26" t="s">
        <v>33</v>
      </c>
      <c r="E26" t="str">
        <f t="shared" si="0"/>
        <v>Jubilee 21st Lifting</v>
      </c>
      <c r="F26">
        <v>4</v>
      </c>
      <c r="G26" s="21">
        <v>41884</v>
      </c>
      <c r="H26">
        <v>2014</v>
      </c>
      <c r="I26" t="s">
        <v>12</v>
      </c>
      <c r="J26" s="2">
        <v>995230</v>
      </c>
      <c r="K26">
        <v>98.057000000000002</v>
      </c>
      <c r="L26" t="s">
        <v>12</v>
      </c>
      <c r="M26" s="22">
        <v>97589268.109999999</v>
      </c>
      <c r="N26" t="s">
        <v>12</v>
      </c>
      <c r="O26" t="str">
        <f t="shared" si="1"/>
        <v>Jubilee_2014_5</v>
      </c>
    </row>
    <row r="27" spans="1:15" x14ac:dyDescent="0.25">
      <c r="A27" t="s">
        <v>73</v>
      </c>
      <c r="B27">
        <v>6</v>
      </c>
      <c r="C27" t="s">
        <v>10</v>
      </c>
      <c r="D27" t="s">
        <v>34</v>
      </c>
      <c r="E27" t="str">
        <f t="shared" si="0"/>
        <v>Jubilee 22nd Lifting</v>
      </c>
      <c r="F27">
        <v>4</v>
      </c>
      <c r="G27" s="21">
        <v>41953</v>
      </c>
      <c r="H27">
        <v>2014</v>
      </c>
      <c r="I27" t="s">
        <v>12</v>
      </c>
      <c r="J27" s="2">
        <v>948894</v>
      </c>
      <c r="K27">
        <v>83.807000000000002</v>
      </c>
      <c r="L27" t="s">
        <v>12</v>
      </c>
      <c r="M27" s="22">
        <v>79523959.459999993</v>
      </c>
      <c r="N27" t="s">
        <v>12</v>
      </c>
      <c r="O27" t="str">
        <f t="shared" si="1"/>
        <v>Jubilee_2014_6</v>
      </c>
    </row>
    <row r="28" spans="1:15" x14ac:dyDescent="0.25">
      <c r="A28" t="s">
        <v>73</v>
      </c>
      <c r="B28">
        <v>7</v>
      </c>
      <c r="C28" t="s">
        <v>10</v>
      </c>
      <c r="D28" t="s">
        <v>35</v>
      </c>
      <c r="E28" t="str">
        <f t="shared" si="0"/>
        <v>Jubilee 23rd Lifting</v>
      </c>
      <c r="F28">
        <v>4</v>
      </c>
      <c r="G28" s="21">
        <v>41982</v>
      </c>
      <c r="H28">
        <v>2014</v>
      </c>
      <c r="I28" t="s">
        <v>12</v>
      </c>
      <c r="J28" s="2">
        <v>912346</v>
      </c>
      <c r="K28">
        <v>61.49</v>
      </c>
      <c r="L28" t="s">
        <v>12</v>
      </c>
      <c r="M28" s="2">
        <v>56096506</v>
      </c>
      <c r="N28" t="s">
        <v>12</v>
      </c>
      <c r="O28" t="str">
        <f t="shared" si="1"/>
        <v>Jubilee_2014_7</v>
      </c>
    </row>
    <row r="29" spans="1:15" x14ac:dyDescent="0.25">
      <c r="A29" t="s">
        <v>73</v>
      </c>
      <c r="B29">
        <v>8</v>
      </c>
      <c r="C29" t="s">
        <v>10</v>
      </c>
      <c r="D29" t="s">
        <v>36</v>
      </c>
      <c r="E29" t="str">
        <f t="shared" si="0"/>
        <v>Jubilee 24th Lifting</v>
      </c>
      <c r="F29">
        <v>1</v>
      </c>
      <c r="G29" s="21">
        <v>42001</v>
      </c>
      <c r="H29">
        <v>2014</v>
      </c>
      <c r="I29" t="s">
        <v>12</v>
      </c>
      <c r="J29" s="2">
        <v>995165</v>
      </c>
      <c r="K29" s="23">
        <v>54.5</v>
      </c>
      <c r="L29" t="s">
        <v>12</v>
      </c>
      <c r="M29" s="2">
        <v>54239478</v>
      </c>
      <c r="N29" t="s">
        <v>12</v>
      </c>
      <c r="O29" t="str">
        <f t="shared" si="1"/>
        <v>Jubilee_2014_8</v>
      </c>
    </row>
    <row r="30" spans="1:15" x14ac:dyDescent="0.25">
      <c r="A30" t="s">
        <v>73</v>
      </c>
      <c r="B30">
        <v>1</v>
      </c>
      <c r="C30" t="s">
        <v>17</v>
      </c>
      <c r="D30" t="s">
        <v>37</v>
      </c>
      <c r="E30" t="str">
        <f t="shared" si="0"/>
        <v>Jubilee 25th Lifting</v>
      </c>
      <c r="F30">
        <v>1</v>
      </c>
      <c r="G30" s="21">
        <v>42040</v>
      </c>
      <c r="H30">
        <v>2015</v>
      </c>
      <c r="I30" t="s">
        <v>12</v>
      </c>
      <c r="J30" s="2">
        <v>986276</v>
      </c>
      <c r="K30">
        <v>50.63</v>
      </c>
      <c r="L30" t="s">
        <v>12</v>
      </c>
      <c r="M30" s="2">
        <v>49937126</v>
      </c>
      <c r="N30" t="s">
        <v>12</v>
      </c>
      <c r="O30" t="str">
        <f t="shared" si="1"/>
        <v>Jubilee_2015_1</v>
      </c>
    </row>
    <row r="31" spans="1:15" x14ac:dyDescent="0.25">
      <c r="A31" t="s">
        <v>73</v>
      </c>
      <c r="B31">
        <v>2</v>
      </c>
      <c r="C31" t="s">
        <v>17</v>
      </c>
      <c r="D31" t="s">
        <v>38</v>
      </c>
      <c r="E31" t="str">
        <f t="shared" si="0"/>
        <v>Jubilee 26th Lifting</v>
      </c>
      <c r="F31">
        <v>2</v>
      </c>
      <c r="G31" s="21">
        <v>42088</v>
      </c>
      <c r="H31">
        <v>2015</v>
      </c>
      <c r="I31" t="s">
        <v>12</v>
      </c>
      <c r="J31" s="2">
        <v>988069</v>
      </c>
      <c r="K31">
        <v>53.06</v>
      </c>
      <c r="L31" t="s">
        <v>12</v>
      </c>
      <c r="M31" s="2">
        <v>52422989</v>
      </c>
      <c r="N31" t="s">
        <v>12</v>
      </c>
      <c r="O31" t="str">
        <f t="shared" si="1"/>
        <v>Jubilee_2015_2</v>
      </c>
    </row>
    <row r="32" spans="1:15" x14ac:dyDescent="0.25">
      <c r="A32" t="s">
        <v>73</v>
      </c>
      <c r="B32">
        <v>3</v>
      </c>
      <c r="C32" t="s">
        <v>17</v>
      </c>
      <c r="D32" t="s">
        <v>39</v>
      </c>
      <c r="E32" t="str">
        <f t="shared" si="0"/>
        <v>Jubilee 27th Lifting</v>
      </c>
      <c r="F32">
        <v>2</v>
      </c>
      <c r="G32" s="21">
        <v>42150</v>
      </c>
      <c r="H32">
        <v>2015</v>
      </c>
      <c r="I32" t="s">
        <v>12</v>
      </c>
      <c r="J32" s="2">
        <v>948230</v>
      </c>
      <c r="K32">
        <v>64.75</v>
      </c>
      <c r="L32" t="s">
        <v>12</v>
      </c>
      <c r="M32" s="2">
        <v>61395996</v>
      </c>
      <c r="N32" t="s">
        <v>12</v>
      </c>
      <c r="O32" t="str">
        <f t="shared" si="1"/>
        <v>Jubilee_2015_3</v>
      </c>
    </row>
    <row r="33" spans="1:15" x14ac:dyDescent="0.25">
      <c r="A33" t="s">
        <v>73</v>
      </c>
      <c r="B33">
        <v>4</v>
      </c>
      <c r="C33" t="s">
        <v>17</v>
      </c>
      <c r="D33" t="s">
        <v>40</v>
      </c>
      <c r="E33" t="str">
        <f t="shared" si="0"/>
        <v>Jubilee 28th Lifting</v>
      </c>
      <c r="F33">
        <v>3</v>
      </c>
      <c r="G33" s="21">
        <v>42185</v>
      </c>
      <c r="H33">
        <v>2015</v>
      </c>
      <c r="I33" t="s">
        <v>12</v>
      </c>
      <c r="J33" s="2">
        <v>911343</v>
      </c>
      <c r="K33" s="23">
        <v>60.8</v>
      </c>
      <c r="L33" t="s">
        <v>12</v>
      </c>
      <c r="M33" s="2">
        <v>55411477</v>
      </c>
      <c r="N33" t="s">
        <v>12</v>
      </c>
      <c r="O33" t="str">
        <f t="shared" si="1"/>
        <v>Jubilee_2015_4</v>
      </c>
    </row>
    <row r="34" spans="1:15" x14ac:dyDescent="0.25">
      <c r="A34" t="s">
        <v>73</v>
      </c>
      <c r="B34">
        <v>5</v>
      </c>
      <c r="C34" t="s">
        <v>17</v>
      </c>
      <c r="D34" t="s">
        <v>41</v>
      </c>
      <c r="E34" t="str">
        <f t="shared" si="0"/>
        <v>Jubilee 29th Lifting</v>
      </c>
      <c r="F34">
        <v>4</v>
      </c>
      <c r="G34" s="21">
        <v>42256</v>
      </c>
      <c r="H34">
        <v>2015</v>
      </c>
      <c r="I34" t="s">
        <v>12</v>
      </c>
      <c r="J34" s="2">
        <v>948054</v>
      </c>
      <c r="K34">
        <v>47.088000000000001</v>
      </c>
      <c r="L34" t="s">
        <v>12</v>
      </c>
      <c r="M34" s="2">
        <v>44788915</v>
      </c>
      <c r="N34" t="s">
        <v>12</v>
      </c>
      <c r="O34" t="str">
        <f t="shared" si="1"/>
        <v>Jubilee_2015_5</v>
      </c>
    </row>
    <row r="35" spans="1:15" x14ac:dyDescent="0.25">
      <c r="A35" t="s">
        <v>73</v>
      </c>
      <c r="B35">
        <v>6</v>
      </c>
      <c r="C35" t="s">
        <v>10</v>
      </c>
      <c r="D35" t="s">
        <v>42</v>
      </c>
      <c r="E35" t="str">
        <f t="shared" si="0"/>
        <v>Jubilee 30th Lifting</v>
      </c>
      <c r="F35">
        <v>1</v>
      </c>
      <c r="G35" s="21">
        <v>42346</v>
      </c>
      <c r="H35">
        <v>2015</v>
      </c>
      <c r="I35" t="s">
        <v>12</v>
      </c>
      <c r="J35" s="2">
        <v>948118</v>
      </c>
      <c r="K35">
        <v>37.692</v>
      </c>
      <c r="L35" t="s">
        <v>12</v>
      </c>
      <c r="M35" s="22">
        <v>35736463.659999996</v>
      </c>
      <c r="N35" t="s">
        <v>12</v>
      </c>
      <c r="O35" t="str">
        <f t="shared" si="1"/>
        <v>Jubilee_2015_6</v>
      </c>
    </row>
    <row r="36" spans="1:15" x14ac:dyDescent="0.25">
      <c r="A36" t="s">
        <v>73</v>
      </c>
      <c r="B36">
        <v>1</v>
      </c>
      <c r="C36" t="s">
        <v>17</v>
      </c>
      <c r="D36" t="s">
        <v>43</v>
      </c>
      <c r="E36" t="str">
        <f t="shared" si="0"/>
        <v>Jubilee 31st Lifting</v>
      </c>
      <c r="F36">
        <v>1</v>
      </c>
      <c r="G36" s="21">
        <v>42402</v>
      </c>
      <c r="H36">
        <v>2016</v>
      </c>
      <c r="I36" t="s">
        <v>12</v>
      </c>
      <c r="J36" s="2">
        <v>947980</v>
      </c>
      <c r="K36">
        <v>32.164000000000001</v>
      </c>
      <c r="L36" t="s">
        <v>12</v>
      </c>
      <c r="M36" s="22">
        <v>30490828.719999999</v>
      </c>
      <c r="N36" t="s">
        <v>12</v>
      </c>
      <c r="O36" t="str">
        <f t="shared" si="1"/>
        <v>Jubilee_2016_1</v>
      </c>
    </row>
    <row r="37" spans="1:15" x14ac:dyDescent="0.25">
      <c r="A37" t="s">
        <v>73</v>
      </c>
      <c r="B37">
        <v>2</v>
      </c>
      <c r="C37" t="s">
        <v>17</v>
      </c>
      <c r="D37" t="s">
        <v>44</v>
      </c>
      <c r="E37" t="str">
        <f t="shared" si="0"/>
        <v>Jubilee 32nd Lifting</v>
      </c>
      <c r="F37">
        <v>2</v>
      </c>
      <c r="G37" s="21">
        <v>42504</v>
      </c>
      <c r="H37">
        <v>2016</v>
      </c>
      <c r="I37" t="s">
        <v>12</v>
      </c>
      <c r="J37" s="2">
        <v>995152</v>
      </c>
      <c r="K37">
        <v>48.408000000000001</v>
      </c>
      <c r="L37" t="s">
        <v>12</v>
      </c>
      <c r="M37" s="22">
        <v>48173318.020000003</v>
      </c>
      <c r="N37" t="s">
        <v>12</v>
      </c>
      <c r="O37" t="str">
        <f t="shared" si="1"/>
        <v>Jubilee_2016_2</v>
      </c>
    </row>
    <row r="38" spans="1:15" x14ac:dyDescent="0.25">
      <c r="A38" t="s">
        <v>73</v>
      </c>
      <c r="B38">
        <v>3</v>
      </c>
      <c r="C38" t="s">
        <v>17</v>
      </c>
      <c r="D38" t="s">
        <v>45</v>
      </c>
      <c r="E38" t="str">
        <f t="shared" ref="E38:E69" si="2">A38&amp;" "&amp;D38</f>
        <v>Jubilee 33rd Lifting</v>
      </c>
      <c r="F38">
        <v>3</v>
      </c>
      <c r="G38" s="21">
        <v>42592</v>
      </c>
      <c r="H38">
        <v>2016</v>
      </c>
      <c r="I38" t="s">
        <v>12</v>
      </c>
      <c r="J38" s="2">
        <v>983847</v>
      </c>
      <c r="K38">
        <v>47.25</v>
      </c>
      <c r="L38" t="s">
        <v>12</v>
      </c>
      <c r="M38" s="22">
        <v>46486770.75</v>
      </c>
      <c r="N38" t="s">
        <v>12</v>
      </c>
      <c r="O38" t="str">
        <f t="shared" si="1"/>
        <v>Jubilee_2016_3</v>
      </c>
    </row>
    <row r="39" spans="1:15" x14ac:dyDescent="0.25">
      <c r="A39" t="s">
        <v>73</v>
      </c>
      <c r="B39">
        <v>4</v>
      </c>
      <c r="C39" t="s">
        <v>17</v>
      </c>
      <c r="D39" t="s">
        <v>46</v>
      </c>
      <c r="E39" t="str">
        <f t="shared" si="2"/>
        <v>Jubilee 34th Lifting</v>
      </c>
      <c r="F39">
        <v>4</v>
      </c>
      <c r="G39" s="21">
        <v>42666</v>
      </c>
      <c r="H39">
        <v>2016</v>
      </c>
      <c r="I39" t="s">
        <v>12</v>
      </c>
      <c r="J39" s="2">
        <v>949320</v>
      </c>
      <c r="K39">
        <v>49.404000000000003</v>
      </c>
      <c r="L39" t="s">
        <v>12</v>
      </c>
      <c r="M39" s="22">
        <v>46900205.280000001</v>
      </c>
      <c r="N39" t="s">
        <v>12</v>
      </c>
      <c r="O39" t="str">
        <f t="shared" si="1"/>
        <v>Jubilee_2016_4</v>
      </c>
    </row>
    <row r="40" spans="1:15" x14ac:dyDescent="0.25">
      <c r="A40" t="s">
        <v>47</v>
      </c>
      <c r="B40">
        <v>1</v>
      </c>
      <c r="C40" t="s">
        <v>10</v>
      </c>
      <c r="D40" t="s">
        <v>11</v>
      </c>
      <c r="E40" t="str">
        <f t="shared" si="2"/>
        <v>TEN 1st Lifting</v>
      </c>
      <c r="F40">
        <v>1</v>
      </c>
      <c r="G40" s="21">
        <v>42712</v>
      </c>
      <c r="H40">
        <v>2016</v>
      </c>
      <c r="I40" t="s">
        <v>12</v>
      </c>
      <c r="J40" s="2">
        <v>996459</v>
      </c>
      <c r="K40">
        <v>51.19</v>
      </c>
      <c r="L40" t="s">
        <v>12</v>
      </c>
      <c r="M40" s="2">
        <v>51008736</v>
      </c>
      <c r="N40" t="s">
        <v>12</v>
      </c>
      <c r="O40" t="str">
        <f t="shared" si="1"/>
        <v>TEN_2016_1</v>
      </c>
    </row>
    <row r="41" spans="1:15" x14ac:dyDescent="0.25">
      <c r="A41" t="s">
        <v>73</v>
      </c>
      <c r="B41">
        <v>5</v>
      </c>
      <c r="C41" t="s">
        <v>17</v>
      </c>
      <c r="D41" t="s">
        <v>48</v>
      </c>
      <c r="E41" t="str">
        <f t="shared" si="2"/>
        <v>Jubilee 35th Lifting</v>
      </c>
      <c r="F41">
        <v>4</v>
      </c>
      <c r="G41" s="21">
        <v>42731</v>
      </c>
      <c r="H41">
        <v>2016</v>
      </c>
      <c r="I41" t="s">
        <v>12</v>
      </c>
      <c r="J41" s="2">
        <v>984163</v>
      </c>
      <c r="K41">
        <v>53.51</v>
      </c>
      <c r="L41" t="s">
        <v>12</v>
      </c>
      <c r="M41" s="2">
        <v>52660594</v>
      </c>
      <c r="N41" t="s">
        <v>12</v>
      </c>
      <c r="O41" t="str">
        <f t="shared" si="1"/>
        <v>Jubilee_2016_5</v>
      </c>
    </row>
    <row r="42" spans="1:15" x14ac:dyDescent="0.25">
      <c r="A42" t="s">
        <v>73</v>
      </c>
      <c r="B42">
        <v>1</v>
      </c>
      <c r="C42" t="s">
        <v>17</v>
      </c>
      <c r="D42" t="s">
        <v>49</v>
      </c>
      <c r="E42" t="str">
        <f t="shared" si="2"/>
        <v>Jubilee 36th Lifting</v>
      </c>
      <c r="F42">
        <v>2</v>
      </c>
      <c r="G42" s="21">
        <v>42803</v>
      </c>
      <c r="H42">
        <v>2017</v>
      </c>
      <c r="I42" t="s">
        <v>12</v>
      </c>
      <c r="J42" s="2">
        <v>947806</v>
      </c>
      <c r="K42">
        <v>54.23</v>
      </c>
      <c r="L42" t="s">
        <v>12</v>
      </c>
      <c r="M42" s="2">
        <v>51400467</v>
      </c>
      <c r="N42" t="s">
        <v>12</v>
      </c>
      <c r="O42" t="str">
        <f t="shared" si="1"/>
        <v>Jubilee_2017_1</v>
      </c>
    </row>
    <row r="43" spans="1:15" x14ac:dyDescent="0.25">
      <c r="A43" t="s">
        <v>47</v>
      </c>
      <c r="B43">
        <v>1</v>
      </c>
      <c r="C43" t="s">
        <v>10</v>
      </c>
      <c r="D43" t="s">
        <v>13</v>
      </c>
      <c r="E43" t="str">
        <f t="shared" si="2"/>
        <v>TEN 2nd Lifting</v>
      </c>
      <c r="F43">
        <v>2</v>
      </c>
      <c r="G43" s="21">
        <v>42814</v>
      </c>
      <c r="H43">
        <v>2017</v>
      </c>
      <c r="I43" t="s">
        <v>12</v>
      </c>
      <c r="J43" s="2">
        <v>996588</v>
      </c>
      <c r="K43">
        <v>49.19</v>
      </c>
      <c r="L43" t="s">
        <v>12</v>
      </c>
      <c r="M43" s="2">
        <v>49020171</v>
      </c>
      <c r="N43" t="s">
        <v>12</v>
      </c>
      <c r="O43" t="str">
        <f t="shared" si="1"/>
        <v>TEN_2017_1</v>
      </c>
    </row>
    <row r="44" spans="1:15" x14ac:dyDescent="0.25">
      <c r="A44" t="s">
        <v>73</v>
      </c>
      <c r="B44">
        <v>2</v>
      </c>
      <c r="C44" t="s">
        <v>17</v>
      </c>
      <c r="D44" t="s">
        <v>50</v>
      </c>
      <c r="E44" t="str">
        <f t="shared" si="2"/>
        <v>Jubilee 37th Lifting</v>
      </c>
      <c r="F44">
        <v>2</v>
      </c>
      <c r="G44" s="21">
        <v>42868</v>
      </c>
      <c r="H44">
        <v>2017</v>
      </c>
      <c r="I44" t="s">
        <v>12</v>
      </c>
      <c r="J44" s="2">
        <v>948931</v>
      </c>
      <c r="K44">
        <v>48.18</v>
      </c>
      <c r="L44" t="s">
        <v>12</v>
      </c>
      <c r="M44" s="2">
        <v>45721393</v>
      </c>
      <c r="N44" t="s">
        <v>12</v>
      </c>
      <c r="O44" t="str">
        <f t="shared" si="1"/>
        <v>Jubilee_2017_2</v>
      </c>
    </row>
    <row r="45" spans="1:15" x14ac:dyDescent="0.25">
      <c r="A45" t="s">
        <v>47</v>
      </c>
      <c r="B45">
        <v>2</v>
      </c>
      <c r="C45" t="s">
        <v>10</v>
      </c>
      <c r="D45" t="s">
        <v>14</v>
      </c>
      <c r="E45" t="str">
        <f t="shared" si="2"/>
        <v>TEN 3rd Lifting</v>
      </c>
      <c r="F45">
        <v>3</v>
      </c>
      <c r="G45" s="21">
        <v>42904</v>
      </c>
      <c r="H45">
        <v>2017</v>
      </c>
      <c r="I45" t="s">
        <v>12</v>
      </c>
      <c r="J45" s="2">
        <v>995657</v>
      </c>
      <c r="K45">
        <v>45.37</v>
      </c>
      <c r="L45" t="s">
        <v>12</v>
      </c>
      <c r="M45" s="2">
        <v>45175945</v>
      </c>
      <c r="N45" t="s">
        <v>12</v>
      </c>
      <c r="O45" t="str">
        <f t="shared" si="1"/>
        <v>TEN_2017_2</v>
      </c>
    </row>
    <row r="46" spans="1:15" x14ac:dyDescent="0.25">
      <c r="A46" t="s">
        <v>73</v>
      </c>
      <c r="B46">
        <v>3</v>
      </c>
      <c r="C46" t="s">
        <v>17</v>
      </c>
      <c r="D46" t="s">
        <v>51</v>
      </c>
      <c r="E46" t="str">
        <f t="shared" si="2"/>
        <v>Jubilee 38th Lifting</v>
      </c>
      <c r="F46">
        <v>3</v>
      </c>
      <c r="G46" s="21">
        <v>42919</v>
      </c>
      <c r="H46">
        <v>2017</v>
      </c>
      <c r="I46" t="s">
        <v>12</v>
      </c>
      <c r="J46" s="2">
        <v>952938</v>
      </c>
      <c r="K46">
        <v>46.53</v>
      </c>
      <c r="L46" t="s">
        <v>12</v>
      </c>
      <c r="M46" s="2">
        <v>44335440</v>
      </c>
      <c r="N46" t="s">
        <v>12</v>
      </c>
      <c r="O46" t="str">
        <f t="shared" si="1"/>
        <v>Jubilee_2017_3</v>
      </c>
    </row>
    <row r="47" spans="1:15" x14ac:dyDescent="0.25">
      <c r="A47" t="s">
        <v>73</v>
      </c>
      <c r="B47">
        <v>4</v>
      </c>
      <c r="C47" t="s">
        <v>17</v>
      </c>
      <c r="D47" t="s">
        <v>52</v>
      </c>
      <c r="E47" t="str">
        <f t="shared" si="2"/>
        <v>Jubilee 39th Lifting</v>
      </c>
      <c r="F47">
        <v>4</v>
      </c>
      <c r="G47" s="21">
        <v>42986</v>
      </c>
      <c r="H47">
        <v>2017</v>
      </c>
      <c r="I47" t="s">
        <v>12</v>
      </c>
      <c r="J47" s="2">
        <v>953094</v>
      </c>
      <c r="K47">
        <v>56.61</v>
      </c>
      <c r="L47" t="s">
        <v>12</v>
      </c>
      <c r="M47" s="2">
        <v>53956558</v>
      </c>
      <c r="N47" t="s">
        <v>12</v>
      </c>
      <c r="O47" t="str">
        <f t="shared" si="1"/>
        <v>Jubilee_2017_4</v>
      </c>
    </row>
    <row r="48" spans="1:15" x14ac:dyDescent="0.25">
      <c r="A48" t="s">
        <v>47</v>
      </c>
      <c r="B48">
        <v>3</v>
      </c>
      <c r="C48" t="s">
        <v>17</v>
      </c>
      <c r="D48" t="s">
        <v>15</v>
      </c>
      <c r="E48" t="str">
        <f t="shared" si="2"/>
        <v>TEN 4th Lifting</v>
      </c>
      <c r="F48">
        <v>4</v>
      </c>
      <c r="G48" s="21">
        <v>43014</v>
      </c>
      <c r="H48">
        <v>2017</v>
      </c>
      <c r="I48" t="s">
        <v>12</v>
      </c>
      <c r="J48" s="2">
        <v>1038748</v>
      </c>
      <c r="K48">
        <v>51.47</v>
      </c>
      <c r="L48" t="s">
        <v>12</v>
      </c>
      <c r="M48" s="2">
        <v>53461243</v>
      </c>
      <c r="N48" t="s">
        <v>12</v>
      </c>
      <c r="O48" t="str">
        <f t="shared" si="1"/>
        <v>TEN_2017_3</v>
      </c>
    </row>
    <row r="49" spans="1:15" x14ac:dyDescent="0.25">
      <c r="A49" t="s">
        <v>73</v>
      </c>
      <c r="B49">
        <v>5</v>
      </c>
      <c r="C49" t="s">
        <v>17</v>
      </c>
      <c r="D49" t="s">
        <v>53</v>
      </c>
      <c r="E49" t="str">
        <f t="shared" si="2"/>
        <v>Jubilee 40th Lifting</v>
      </c>
      <c r="F49">
        <v>4</v>
      </c>
      <c r="G49" s="21">
        <v>43033</v>
      </c>
      <c r="H49">
        <v>2017</v>
      </c>
      <c r="I49" t="s">
        <v>12</v>
      </c>
      <c r="J49" s="2">
        <v>947648</v>
      </c>
      <c r="K49">
        <v>57.57</v>
      </c>
      <c r="L49" t="s">
        <v>12</v>
      </c>
      <c r="M49" s="2">
        <v>54559886</v>
      </c>
      <c r="N49" t="s">
        <v>12</v>
      </c>
      <c r="O49" t="str">
        <f t="shared" si="1"/>
        <v>Jubilee_2017_5</v>
      </c>
    </row>
    <row r="50" spans="1:15" x14ac:dyDescent="0.25">
      <c r="A50" t="s">
        <v>73</v>
      </c>
      <c r="B50">
        <v>6</v>
      </c>
      <c r="C50" t="s">
        <v>10</v>
      </c>
      <c r="D50" t="s">
        <v>54</v>
      </c>
      <c r="E50" t="str">
        <f t="shared" si="2"/>
        <v>Jubilee 41st Lifting</v>
      </c>
      <c r="F50">
        <v>1</v>
      </c>
      <c r="G50" s="21">
        <v>43085</v>
      </c>
      <c r="H50">
        <v>2017</v>
      </c>
      <c r="I50" t="s">
        <v>12</v>
      </c>
      <c r="J50" s="2">
        <v>992459</v>
      </c>
      <c r="K50">
        <v>63.869</v>
      </c>
      <c r="L50" t="s">
        <v>12</v>
      </c>
      <c r="M50" s="2">
        <v>63387363.869999997</v>
      </c>
      <c r="N50" t="s">
        <v>12</v>
      </c>
      <c r="O50" t="str">
        <f t="shared" si="1"/>
        <v>Jubilee_2017_6</v>
      </c>
    </row>
    <row r="51" spans="1:15" x14ac:dyDescent="0.25">
      <c r="A51" t="s">
        <v>47</v>
      </c>
      <c r="B51">
        <v>4</v>
      </c>
      <c r="C51" t="s">
        <v>17</v>
      </c>
      <c r="D51" t="s">
        <v>16</v>
      </c>
      <c r="E51" t="str">
        <f t="shared" si="2"/>
        <v>TEN 5th Lifting</v>
      </c>
      <c r="F51">
        <v>1</v>
      </c>
      <c r="G51" s="21">
        <v>43089</v>
      </c>
      <c r="H51">
        <v>2017</v>
      </c>
      <c r="I51" t="s">
        <v>12</v>
      </c>
      <c r="J51" s="2">
        <v>1007382</v>
      </c>
      <c r="K51">
        <v>61.87</v>
      </c>
      <c r="L51" t="s">
        <v>12</v>
      </c>
      <c r="M51" s="2">
        <v>62326724.340000004</v>
      </c>
      <c r="N51" t="s">
        <v>12</v>
      </c>
      <c r="O51" t="str">
        <f t="shared" si="1"/>
        <v>TEN_2017_4</v>
      </c>
    </row>
    <row r="52" spans="1:15" x14ac:dyDescent="0.25">
      <c r="A52" t="s">
        <v>47</v>
      </c>
      <c r="B52">
        <v>1</v>
      </c>
      <c r="C52" t="s">
        <v>17</v>
      </c>
      <c r="D52" t="s">
        <v>18</v>
      </c>
      <c r="E52" t="str">
        <f t="shared" si="2"/>
        <v>TEN 6th Lifting</v>
      </c>
      <c r="F52">
        <v>1</v>
      </c>
      <c r="G52" s="21">
        <v>43161</v>
      </c>
      <c r="H52">
        <v>2018</v>
      </c>
      <c r="I52" t="s">
        <v>12</v>
      </c>
      <c r="J52" s="2">
        <v>994723</v>
      </c>
      <c r="K52">
        <v>61.883000000000003</v>
      </c>
      <c r="L52" t="s">
        <v>12</v>
      </c>
      <c r="M52" s="2">
        <v>61556443</v>
      </c>
      <c r="N52" t="s">
        <v>12</v>
      </c>
      <c r="O52" t="str">
        <f t="shared" si="1"/>
        <v>TEN_2018_1</v>
      </c>
    </row>
    <row r="53" spans="1:15" x14ac:dyDescent="0.25">
      <c r="A53" t="s">
        <v>84</v>
      </c>
      <c r="B53">
        <v>1</v>
      </c>
      <c r="C53" t="s">
        <v>10</v>
      </c>
      <c r="D53" t="s">
        <v>11</v>
      </c>
      <c r="E53" t="str">
        <f t="shared" si="2"/>
        <v>Sankofa 1st Lifting</v>
      </c>
      <c r="F53">
        <v>1</v>
      </c>
      <c r="G53" s="21">
        <v>43175</v>
      </c>
      <c r="H53">
        <v>2018</v>
      </c>
      <c r="I53" t="s">
        <v>12</v>
      </c>
      <c r="J53" s="2">
        <v>995351</v>
      </c>
      <c r="K53">
        <v>63.325000000000003</v>
      </c>
      <c r="L53" t="s">
        <v>12</v>
      </c>
      <c r="M53" s="2">
        <v>63030602</v>
      </c>
      <c r="N53" t="s">
        <v>12</v>
      </c>
      <c r="O53" t="str">
        <f t="shared" si="1"/>
        <v>Sankofa_2018_1</v>
      </c>
    </row>
    <row r="54" spans="1:15" x14ac:dyDescent="0.25">
      <c r="A54" t="s">
        <v>73</v>
      </c>
      <c r="B54">
        <v>1</v>
      </c>
      <c r="C54" t="s">
        <v>17</v>
      </c>
      <c r="D54" t="s">
        <v>56</v>
      </c>
      <c r="E54" t="str">
        <f t="shared" si="2"/>
        <v>Jubilee 42nd Lifting</v>
      </c>
      <c r="F54">
        <v>1</v>
      </c>
      <c r="G54" s="21">
        <v>43179</v>
      </c>
      <c r="H54">
        <v>2018</v>
      </c>
      <c r="I54" t="s">
        <v>12</v>
      </c>
      <c r="J54" s="2">
        <v>973730</v>
      </c>
      <c r="K54">
        <v>64.739000000000004</v>
      </c>
      <c r="L54" t="s">
        <v>12</v>
      </c>
      <c r="M54" s="2">
        <v>63038306</v>
      </c>
      <c r="N54" t="s">
        <v>12</v>
      </c>
      <c r="O54" t="str">
        <f t="shared" si="1"/>
        <v>Jubilee_2018_1</v>
      </c>
    </row>
    <row r="55" spans="1:15" x14ac:dyDescent="0.25">
      <c r="A55" t="s">
        <v>73</v>
      </c>
      <c r="B55">
        <v>2</v>
      </c>
      <c r="C55" t="s">
        <v>17</v>
      </c>
      <c r="D55" t="s">
        <v>57</v>
      </c>
      <c r="E55" t="str">
        <f t="shared" si="2"/>
        <v>Jubilee 43rd Lifting</v>
      </c>
      <c r="F55">
        <v>2</v>
      </c>
      <c r="G55" s="21">
        <v>43222</v>
      </c>
      <c r="H55">
        <v>2018</v>
      </c>
      <c r="I55" t="s">
        <v>12</v>
      </c>
      <c r="J55" s="2">
        <v>996161</v>
      </c>
      <c r="K55">
        <v>76.971999999999994</v>
      </c>
      <c r="L55" t="s">
        <v>12</v>
      </c>
      <c r="M55" s="2">
        <v>76676504</v>
      </c>
      <c r="N55" t="s">
        <v>12</v>
      </c>
      <c r="O55" t="str">
        <f t="shared" si="1"/>
        <v>Jubilee_2018_2</v>
      </c>
    </row>
    <row r="56" spans="1:15" x14ac:dyDescent="0.25">
      <c r="A56" t="s">
        <v>47</v>
      </c>
      <c r="B56">
        <v>2</v>
      </c>
      <c r="C56" t="s">
        <v>17</v>
      </c>
      <c r="D56" t="s">
        <v>58</v>
      </c>
      <c r="E56" t="str">
        <f t="shared" si="2"/>
        <v>TEN 7th  Lifting</v>
      </c>
      <c r="F56">
        <v>2</v>
      </c>
      <c r="G56" s="21">
        <v>43251</v>
      </c>
      <c r="H56">
        <v>2018</v>
      </c>
      <c r="I56" t="s">
        <v>12</v>
      </c>
      <c r="J56" s="2">
        <v>995085</v>
      </c>
      <c r="K56">
        <v>73.372</v>
      </c>
      <c r="L56" t="s">
        <v>12</v>
      </c>
      <c r="M56" s="2">
        <v>73011377</v>
      </c>
      <c r="N56" t="s">
        <v>12</v>
      </c>
      <c r="O56" t="str">
        <f t="shared" si="1"/>
        <v>TEN_2018_2</v>
      </c>
    </row>
    <row r="57" spans="1:15" x14ac:dyDescent="0.25">
      <c r="A57" t="s">
        <v>73</v>
      </c>
      <c r="B57">
        <v>3</v>
      </c>
      <c r="C57" t="s">
        <v>17</v>
      </c>
      <c r="D57" t="s">
        <v>59</v>
      </c>
      <c r="E57" t="str">
        <f t="shared" si="2"/>
        <v>Jubilee 44th Lifting</v>
      </c>
      <c r="F57">
        <v>3</v>
      </c>
      <c r="G57" s="21">
        <v>43305</v>
      </c>
      <c r="H57">
        <v>2018</v>
      </c>
      <c r="I57" t="s">
        <v>12</v>
      </c>
      <c r="J57" s="2">
        <v>945681</v>
      </c>
      <c r="K57">
        <v>73.537999999999997</v>
      </c>
      <c r="L57" t="s">
        <v>12</v>
      </c>
      <c r="M57" s="2">
        <v>69543489</v>
      </c>
      <c r="N57" t="s">
        <v>12</v>
      </c>
      <c r="O57" t="str">
        <f t="shared" si="1"/>
        <v>Jubilee_2018_3</v>
      </c>
    </row>
    <row r="58" spans="1:15" x14ac:dyDescent="0.25">
      <c r="A58" t="s">
        <v>47</v>
      </c>
      <c r="B58">
        <v>3</v>
      </c>
      <c r="C58" t="s">
        <v>17</v>
      </c>
      <c r="D58" t="s">
        <v>20</v>
      </c>
      <c r="E58" t="str">
        <f t="shared" si="2"/>
        <v>TEN 8th Lifting</v>
      </c>
      <c r="F58">
        <v>3</v>
      </c>
      <c r="G58" s="21">
        <v>43318</v>
      </c>
      <c r="H58">
        <v>2018</v>
      </c>
      <c r="I58" t="s">
        <v>12</v>
      </c>
      <c r="J58" s="2">
        <v>995477</v>
      </c>
      <c r="K58">
        <v>71.84</v>
      </c>
      <c r="L58" t="s">
        <v>12</v>
      </c>
      <c r="M58" s="2">
        <v>71515068</v>
      </c>
      <c r="N58" t="s">
        <v>12</v>
      </c>
      <c r="O58" t="str">
        <f t="shared" si="1"/>
        <v>TEN_2018_3</v>
      </c>
    </row>
    <row r="59" spans="1:15" x14ac:dyDescent="0.25">
      <c r="A59" t="s">
        <v>73</v>
      </c>
      <c r="B59">
        <v>4</v>
      </c>
      <c r="C59" t="s">
        <v>17</v>
      </c>
      <c r="D59" t="s">
        <v>60</v>
      </c>
      <c r="E59" t="str">
        <f t="shared" si="2"/>
        <v>Jubilee 45th Lifting</v>
      </c>
      <c r="F59">
        <v>3</v>
      </c>
      <c r="G59" s="21">
        <v>43370</v>
      </c>
      <c r="H59">
        <v>2018</v>
      </c>
      <c r="I59" t="s">
        <v>12</v>
      </c>
      <c r="J59" s="2">
        <v>944609</v>
      </c>
      <c r="K59">
        <v>79.355999999999995</v>
      </c>
      <c r="L59" t="s">
        <v>12</v>
      </c>
      <c r="M59" s="2">
        <v>74960392</v>
      </c>
      <c r="N59" t="s">
        <v>12</v>
      </c>
      <c r="O59" t="str">
        <f t="shared" si="1"/>
        <v>Jubilee_2018_4</v>
      </c>
    </row>
    <row r="60" spans="1:15" x14ac:dyDescent="0.25">
      <c r="A60" t="s">
        <v>47</v>
      </c>
      <c r="B60">
        <v>4</v>
      </c>
      <c r="C60" t="s">
        <v>17</v>
      </c>
      <c r="D60" t="s">
        <v>21</v>
      </c>
      <c r="E60" t="str">
        <f t="shared" si="2"/>
        <v>TEN 9th Lifting</v>
      </c>
      <c r="F60">
        <v>4</v>
      </c>
      <c r="G60" s="21">
        <v>43392</v>
      </c>
      <c r="H60">
        <v>2018</v>
      </c>
      <c r="I60" t="s">
        <v>12</v>
      </c>
      <c r="J60" s="2">
        <v>995171</v>
      </c>
      <c r="K60">
        <v>79.457999999999998</v>
      </c>
      <c r="L60" t="s">
        <v>12</v>
      </c>
      <c r="M60" s="2">
        <v>79074297</v>
      </c>
      <c r="N60" t="s">
        <v>12</v>
      </c>
      <c r="O60" t="str">
        <f t="shared" si="1"/>
        <v>TEN_2018_4</v>
      </c>
    </row>
    <row r="61" spans="1:15" x14ac:dyDescent="0.25">
      <c r="A61" t="s">
        <v>73</v>
      </c>
      <c r="B61">
        <v>5</v>
      </c>
      <c r="C61" t="s">
        <v>17</v>
      </c>
      <c r="D61" t="s">
        <v>61</v>
      </c>
      <c r="E61" t="str">
        <f t="shared" si="2"/>
        <v>Jubilee 46th Lifting</v>
      </c>
      <c r="F61">
        <v>4</v>
      </c>
      <c r="G61" s="21">
        <v>43429</v>
      </c>
      <c r="H61">
        <v>2018</v>
      </c>
      <c r="I61" t="s">
        <v>12</v>
      </c>
      <c r="J61" s="2">
        <v>947251</v>
      </c>
      <c r="K61">
        <v>58.929000000000002</v>
      </c>
      <c r="L61" t="s">
        <v>12</v>
      </c>
      <c r="M61" s="2">
        <v>55820554</v>
      </c>
      <c r="N61" t="s">
        <v>12</v>
      </c>
      <c r="O61" t="str">
        <f t="shared" si="1"/>
        <v>Jubilee_2018_5</v>
      </c>
    </row>
    <row r="62" spans="1:15" x14ac:dyDescent="0.25">
      <c r="A62" t="s">
        <v>47</v>
      </c>
      <c r="B62">
        <v>1</v>
      </c>
      <c r="C62" t="s">
        <v>17</v>
      </c>
      <c r="D62" t="s">
        <v>22</v>
      </c>
      <c r="E62" t="str">
        <f t="shared" si="2"/>
        <v>TEN 10th Lifting</v>
      </c>
      <c r="F62">
        <v>1</v>
      </c>
      <c r="G62" s="21">
        <v>43483</v>
      </c>
      <c r="H62" s="24">
        <v>2019</v>
      </c>
      <c r="I62" s="21">
        <v>43514</v>
      </c>
      <c r="J62" s="2">
        <v>994389</v>
      </c>
      <c r="K62">
        <v>54.457000000000001</v>
      </c>
      <c r="L62" s="2">
        <v>49719</v>
      </c>
      <c r="M62" s="2">
        <v>54201161</v>
      </c>
      <c r="N62" s="2">
        <v>255829182</v>
      </c>
      <c r="O62" t="str">
        <f t="shared" si="1"/>
        <v>TEN_2019_1</v>
      </c>
    </row>
    <row r="63" spans="1:15" x14ac:dyDescent="0.25">
      <c r="A63" t="s">
        <v>73</v>
      </c>
      <c r="B63">
        <v>1</v>
      </c>
      <c r="C63" t="s">
        <v>17</v>
      </c>
      <c r="D63" t="s">
        <v>62</v>
      </c>
      <c r="E63" t="str">
        <f t="shared" si="2"/>
        <v>Jubilee 47th Lifting</v>
      </c>
      <c r="F63">
        <v>1</v>
      </c>
      <c r="G63" s="21">
        <v>43490</v>
      </c>
      <c r="H63" s="24">
        <v>2019</v>
      </c>
      <c r="I63" s="21">
        <v>43520</v>
      </c>
      <c r="J63" s="2">
        <v>948122</v>
      </c>
      <c r="K63">
        <v>60.040999999999997</v>
      </c>
      <c r="L63" s="2">
        <v>75850</v>
      </c>
      <c r="M63" s="2">
        <v>57002043</v>
      </c>
      <c r="N63" s="2">
        <v>293851231</v>
      </c>
      <c r="O63" t="str">
        <f t="shared" si="1"/>
        <v>Jubilee_2019_1</v>
      </c>
    </row>
    <row r="64" spans="1:15" x14ac:dyDescent="0.25">
      <c r="A64" t="s">
        <v>73</v>
      </c>
      <c r="B64">
        <v>2</v>
      </c>
      <c r="C64" t="s">
        <v>17</v>
      </c>
      <c r="D64" t="s">
        <v>63</v>
      </c>
      <c r="E64" t="str">
        <f t="shared" si="2"/>
        <v>Jubilee 48th Lifting</v>
      </c>
      <c r="F64">
        <v>1</v>
      </c>
      <c r="G64" s="21">
        <v>43549</v>
      </c>
      <c r="H64" s="24">
        <v>2019</v>
      </c>
      <c r="I64" s="21">
        <v>43579</v>
      </c>
      <c r="J64" s="2">
        <v>994251</v>
      </c>
      <c r="K64">
        <v>67.153000000000006</v>
      </c>
      <c r="L64" s="2">
        <v>79540</v>
      </c>
      <c r="M64" s="2">
        <v>66846477</v>
      </c>
      <c r="N64" s="2">
        <v>340108193</v>
      </c>
      <c r="O64" t="str">
        <f t="shared" si="1"/>
        <v>Jubilee_2019_2</v>
      </c>
    </row>
    <row r="65" spans="1:17" x14ac:dyDescent="0.25">
      <c r="A65" t="s">
        <v>47</v>
      </c>
      <c r="B65">
        <v>2</v>
      </c>
      <c r="C65" t="s">
        <v>17</v>
      </c>
      <c r="D65" t="s">
        <v>23</v>
      </c>
      <c r="E65" t="str">
        <f t="shared" si="2"/>
        <v>TEN 11th Lifting</v>
      </c>
      <c r="F65">
        <v>2</v>
      </c>
      <c r="G65" s="21">
        <v>43587</v>
      </c>
      <c r="H65" s="24">
        <v>2019</v>
      </c>
      <c r="I65" s="21">
        <v>43252</v>
      </c>
      <c r="J65" s="2">
        <v>995076</v>
      </c>
      <c r="K65">
        <v>64.832999999999998</v>
      </c>
      <c r="L65" s="2">
        <v>49754</v>
      </c>
      <c r="M65" s="2">
        <v>63169415</v>
      </c>
      <c r="N65" s="2">
        <v>321544954</v>
      </c>
      <c r="O65" t="str">
        <f t="shared" si="1"/>
        <v>TEN_2019_2</v>
      </c>
    </row>
    <row r="66" spans="1:17" x14ac:dyDescent="0.25">
      <c r="A66" t="s">
        <v>84</v>
      </c>
      <c r="B66">
        <v>1</v>
      </c>
      <c r="C66" t="s">
        <v>10</v>
      </c>
      <c r="D66" t="s">
        <v>13</v>
      </c>
      <c r="E66" t="str">
        <f t="shared" si="2"/>
        <v>Sankofa 2nd Lifting</v>
      </c>
      <c r="F66">
        <v>2</v>
      </c>
      <c r="G66" s="21">
        <v>43588</v>
      </c>
      <c r="H66" s="24">
        <v>2019</v>
      </c>
      <c r="I66" s="21">
        <v>43618</v>
      </c>
      <c r="J66" s="2">
        <v>996223</v>
      </c>
      <c r="K66">
        <v>70.218000000000004</v>
      </c>
      <c r="L66" s="2">
        <v>49811</v>
      </c>
      <c r="M66" s="2">
        <v>70002598</v>
      </c>
      <c r="N66" s="2">
        <v>365825633</v>
      </c>
      <c r="O66" t="str">
        <f t="shared" si="1"/>
        <v>Sankofa_2019_1</v>
      </c>
    </row>
    <row r="67" spans="1:17" x14ac:dyDescent="0.25">
      <c r="A67" t="s">
        <v>73</v>
      </c>
      <c r="B67">
        <v>3</v>
      </c>
      <c r="C67" t="s">
        <v>17</v>
      </c>
      <c r="D67" t="s">
        <v>64</v>
      </c>
      <c r="E67" t="str">
        <f t="shared" si="2"/>
        <v>Jubilee 49th Lifting</v>
      </c>
      <c r="F67">
        <v>2</v>
      </c>
      <c r="G67" s="21">
        <v>43623</v>
      </c>
      <c r="H67" s="24">
        <v>2019</v>
      </c>
      <c r="I67" s="21">
        <v>43654</v>
      </c>
      <c r="J67" s="2">
        <v>993641</v>
      </c>
      <c r="K67">
        <v>64.832999999999998</v>
      </c>
      <c r="L67" s="2">
        <v>79491</v>
      </c>
      <c r="M67" s="2">
        <v>64500218</v>
      </c>
      <c r="N67" s="2">
        <v>339142147</v>
      </c>
      <c r="O67" t="str">
        <f t="shared" si="1"/>
        <v>Jubilee_2019_3</v>
      </c>
    </row>
    <row r="68" spans="1:17" x14ac:dyDescent="0.25">
      <c r="A68" t="s">
        <v>47</v>
      </c>
      <c r="B68">
        <v>3</v>
      </c>
      <c r="C68" t="s">
        <v>17</v>
      </c>
      <c r="D68" t="s">
        <v>24</v>
      </c>
      <c r="E68" t="str">
        <f t="shared" si="2"/>
        <v>TEN 12th Lifting</v>
      </c>
      <c r="F68">
        <v>2</v>
      </c>
      <c r="G68" s="21">
        <v>43639</v>
      </c>
      <c r="H68" s="24">
        <v>2019</v>
      </c>
      <c r="I68" s="21">
        <v>43670</v>
      </c>
      <c r="J68" s="2">
        <v>995956</v>
      </c>
      <c r="K68">
        <v>65.116</v>
      </c>
      <c r="L68" t="s">
        <v>0</v>
      </c>
      <c r="M68" s="2">
        <v>64852671</v>
      </c>
      <c r="N68" s="2">
        <v>340865638</v>
      </c>
      <c r="O68" t="str">
        <f t="shared" si="1"/>
        <v>TEN_2019_3</v>
      </c>
    </row>
    <row r="69" spans="1:17" x14ac:dyDescent="0.25">
      <c r="A69" t="s">
        <v>73</v>
      </c>
      <c r="B69">
        <v>4</v>
      </c>
      <c r="C69" t="s">
        <v>17</v>
      </c>
      <c r="D69" t="s">
        <v>65</v>
      </c>
      <c r="E69" t="str">
        <f t="shared" si="2"/>
        <v>Jubilee 50th Lifting</v>
      </c>
      <c r="F69">
        <v>3</v>
      </c>
      <c r="G69" s="21">
        <v>43670</v>
      </c>
      <c r="H69" s="24">
        <v>2019</v>
      </c>
      <c r="I69" s="21">
        <v>43700</v>
      </c>
      <c r="J69" s="2">
        <v>994557</v>
      </c>
      <c r="K69">
        <v>64.501000000000005</v>
      </c>
      <c r="L69" s="2">
        <v>79565</v>
      </c>
      <c r="M69" s="2">
        <v>64229486</v>
      </c>
      <c r="N69" s="2">
        <v>339061032</v>
      </c>
      <c r="O69" t="str">
        <f t="shared" si="1"/>
        <v>Jubilee_2019_4</v>
      </c>
    </row>
    <row r="70" spans="1:17" x14ac:dyDescent="0.25">
      <c r="A70" t="s">
        <v>73</v>
      </c>
      <c r="B70">
        <v>5</v>
      </c>
      <c r="C70" t="s">
        <v>17</v>
      </c>
      <c r="D70" t="s">
        <v>66</v>
      </c>
      <c r="E70" t="str">
        <f t="shared" ref="E70:E78" si="3">A70&amp;" "&amp;D70</f>
        <v>Jubilee 51st Lifting</v>
      </c>
      <c r="F70">
        <v>4</v>
      </c>
      <c r="G70" s="21">
        <v>43762</v>
      </c>
      <c r="H70" s="24">
        <v>2019</v>
      </c>
      <c r="I70" s="21">
        <v>43804</v>
      </c>
      <c r="J70" s="2">
        <v>948568</v>
      </c>
      <c r="K70">
        <v>63.363999999999997</v>
      </c>
      <c r="L70" s="2">
        <v>75885</v>
      </c>
      <c r="M70" s="2">
        <v>60105063</v>
      </c>
      <c r="N70" s="2">
        <v>320792741</v>
      </c>
      <c r="O70" t="str">
        <f t="shared" si="1"/>
        <v>Jubilee_2019_5</v>
      </c>
    </row>
    <row r="71" spans="1:17" x14ac:dyDescent="0.25">
      <c r="A71" t="s">
        <v>47</v>
      </c>
      <c r="B71">
        <v>4</v>
      </c>
      <c r="C71" t="s">
        <v>17</v>
      </c>
      <c r="D71" t="s">
        <v>25</v>
      </c>
      <c r="E71" t="str">
        <f t="shared" si="3"/>
        <v>TEN 13th Lifting</v>
      </c>
      <c r="F71">
        <v>3</v>
      </c>
      <c r="G71" s="21">
        <v>43763</v>
      </c>
      <c r="H71" s="24">
        <v>2019</v>
      </c>
      <c r="I71" s="21">
        <v>43804</v>
      </c>
      <c r="J71" s="2">
        <v>994463</v>
      </c>
      <c r="K71">
        <v>59.877000000000002</v>
      </c>
      <c r="L71" t="s">
        <v>12</v>
      </c>
      <c r="M71" s="2">
        <v>59545461</v>
      </c>
      <c r="N71" s="2">
        <v>317806035</v>
      </c>
      <c r="O71" t="str">
        <f t="shared" ref="O71:O78" si="4">CONCATENATE(A71,"_",H71,"_",B71)</f>
        <v>TEN_2019_4</v>
      </c>
    </row>
    <row r="72" spans="1:17" x14ac:dyDescent="0.25">
      <c r="A72" t="s">
        <v>84</v>
      </c>
      <c r="B72">
        <v>2</v>
      </c>
      <c r="C72" t="s">
        <v>10</v>
      </c>
      <c r="D72" t="s">
        <v>14</v>
      </c>
      <c r="E72" t="str">
        <f t="shared" si="3"/>
        <v>Sankofa 3rd Lifting</v>
      </c>
      <c r="F72">
        <v>4</v>
      </c>
      <c r="G72" s="21">
        <v>43810</v>
      </c>
      <c r="H72" s="24">
        <v>2019</v>
      </c>
      <c r="I72" s="21">
        <v>43829</v>
      </c>
      <c r="J72" s="2">
        <v>949817</v>
      </c>
      <c r="K72">
        <v>60.475000000000001</v>
      </c>
      <c r="L72" s="2">
        <v>47491</v>
      </c>
      <c r="M72" s="2">
        <v>57487674</v>
      </c>
      <c r="N72" s="2">
        <v>318395482</v>
      </c>
      <c r="O72" t="str">
        <f t="shared" si="4"/>
        <v>Sankofa_2019_2</v>
      </c>
    </row>
    <row r="73" spans="1:17" x14ac:dyDescent="0.25">
      <c r="A73" t="s">
        <v>47</v>
      </c>
      <c r="B73">
        <v>5</v>
      </c>
      <c r="C73" t="s">
        <v>10</v>
      </c>
      <c r="D73" t="s">
        <v>26</v>
      </c>
      <c r="E73" t="str">
        <f t="shared" si="3"/>
        <v>TEN 14th Lifting</v>
      </c>
      <c r="F73">
        <v>1</v>
      </c>
      <c r="G73" s="21">
        <v>43814</v>
      </c>
      <c r="H73">
        <v>2019</v>
      </c>
      <c r="I73" t="s">
        <v>12</v>
      </c>
      <c r="J73" s="2">
        <v>945931</v>
      </c>
      <c r="K73">
        <v>63.924999999999997</v>
      </c>
      <c r="L73" s="3">
        <v>47296.55</v>
      </c>
      <c r="M73" s="2">
        <v>59711894.380000003</v>
      </c>
      <c r="N73" t="s">
        <v>12</v>
      </c>
      <c r="O73" t="str">
        <f t="shared" si="4"/>
        <v>TEN_2019_5</v>
      </c>
    </row>
    <row r="74" spans="1:17" x14ac:dyDescent="0.25">
      <c r="A74" t="s">
        <v>73</v>
      </c>
      <c r="B74">
        <v>6</v>
      </c>
      <c r="C74" t="s">
        <v>10</v>
      </c>
      <c r="D74" t="s">
        <v>67</v>
      </c>
      <c r="E74" t="str">
        <f t="shared" si="3"/>
        <v>Jubilee 52nd Lifting</v>
      </c>
      <c r="F74">
        <v>4</v>
      </c>
      <c r="G74" s="21">
        <v>43815</v>
      </c>
      <c r="H74" s="24">
        <v>2019</v>
      </c>
      <c r="I74" s="21">
        <v>43829</v>
      </c>
      <c r="J74" s="2">
        <v>992164</v>
      </c>
      <c r="K74">
        <v>61.32</v>
      </c>
      <c r="L74" s="2">
        <v>79373</v>
      </c>
      <c r="M74" s="2">
        <v>60839827</v>
      </c>
      <c r="N74" s="2">
        <v>337028307</v>
      </c>
      <c r="O74" t="str">
        <f t="shared" si="4"/>
        <v>Jubilee_2019_6</v>
      </c>
    </row>
    <row r="75" spans="1:17" x14ac:dyDescent="0.25">
      <c r="A75" t="s">
        <v>73</v>
      </c>
      <c r="B75">
        <v>1</v>
      </c>
      <c r="C75" t="s">
        <v>17</v>
      </c>
      <c r="D75" t="s">
        <v>68</v>
      </c>
      <c r="E75" t="str">
        <f t="shared" si="3"/>
        <v>Jubilee 53rd Lifting</v>
      </c>
      <c r="F75" t="s">
        <v>12</v>
      </c>
      <c r="G75" s="21">
        <v>43865</v>
      </c>
      <c r="H75">
        <v>2020</v>
      </c>
      <c r="I75" t="s">
        <v>12</v>
      </c>
      <c r="J75" s="2">
        <v>951954</v>
      </c>
      <c r="K75">
        <v>55.441000000000003</v>
      </c>
      <c r="L75" t="s">
        <v>12</v>
      </c>
      <c r="M75" s="2">
        <v>53646415.719999999</v>
      </c>
      <c r="N75" t="s">
        <v>12</v>
      </c>
      <c r="O75" t="str">
        <f t="shared" si="4"/>
        <v>Jubilee_2020_1</v>
      </c>
    </row>
    <row r="76" spans="1:17" x14ac:dyDescent="0.25">
      <c r="A76" t="s">
        <v>84</v>
      </c>
      <c r="B76">
        <v>1</v>
      </c>
      <c r="C76" t="s">
        <v>10</v>
      </c>
      <c r="D76" t="s">
        <v>15</v>
      </c>
      <c r="E76" t="str">
        <f t="shared" si="3"/>
        <v>Sankofa 4th Lifting</v>
      </c>
      <c r="F76">
        <v>1</v>
      </c>
      <c r="G76" s="21">
        <v>43875</v>
      </c>
      <c r="H76">
        <v>2020</v>
      </c>
      <c r="I76" t="s">
        <v>12</v>
      </c>
      <c r="J76" s="2">
        <v>950046</v>
      </c>
      <c r="K76">
        <v>63.16</v>
      </c>
      <c r="L76" t="s">
        <v>0</v>
      </c>
      <c r="M76" s="2">
        <v>59153664.140000001</v>
      </c>
      <c r="N76" t="s">
        <v>12</v>
      </c>
      <c r="O76" t="str">
        <f t="shared" si="4"/>
        <v>Sankofa_2020_1</v>
      </c>
    </row>
    <row r="77" spans="1:17" x14ac:dyDescent="0.25">
      <c r="A77" t="s">
        <v>47</v>
      </c>
      <c r="B77">
        <v>1</v>
      </c>
      <c r="C77" t="s">
        <v>17</v>
      </c>
      <c r="D77" t="s">
        <v>27</v>
      </c>
      <c r="E77" t="str">
        <f t="shared" si="3"/>
        <v>TEN 15th Lifting</v>
      </c>
      <c r="F77">
        <v>1</v>
      </c>
      <c r="G77" s="21">
        <v>43887</v>
      </c>
      <c r="H77">
        <v>2020</v>
      </c>
      <c r="I77" t="s">
        <v>12</v>
      </c>
      <c r="J77" s="2">
        <v>994801</v>
      </c>
      <c r="K77">
        <v>51.652000000000001</v>
      </c>
      <c r="L77" t="s">
        <v>12</v>
      </c>
      <c r="M77" s="2">
        <v>50537880.399999999</v>
      </c>
      <c r="N77" t="s">
        <v>12</v>
      </c>
      <c r="O77" t="str">
        <f t="shared" si="4"/>
        <v>TEN_2020_1</v>
      </c>
    </row>
    <row r="78" spans="1:17" x14ac:dyDescent="0.25">
      <c r="A78" t="s">
        <v>73</v>
      </c>
      <c r="B78">
        <v>2</v>
      </c>
      <c r="C78" t="s">
        <v>17</v>
      </c>
      <c r="D78" t="s">
        <v>69</v>
      </c>
      <c r="E78" t="str">
        <f t="shared" si="3"/>
        <v>Jubilee 54th Lifting</v>
      </c>
      <c r="F78" t="s">
        <v>12</v>
      </c>
      <c r="G78" s="21">
        <v>43925</v>
      </c>
      <c r="H78">
        <v>2020</v>
      </c>
      <c r="I78" t="s">
        <v>12</v>
      </c>
      <c r="J78" s="2">
        <v>992896</v>
      </c>
      <c r="K78">
        <v>12.242000000000001</v>
      </c>
      <c r="L78" t="s">
        <v>12</v>
      </c>
      <c r="M78" s="2">
        <v>12234464</v>
      </c>
      <c r="N78" t="s">
        <v>12</v>
      </c>
      <c r="O78" t="str">
        <f t="shared" si="4"/>
        <v>Jubilee_2020_2</v>
      </c>
    </row>
    <row r="79" spans="1:17" x14ac:dyDescent="0.25">
      <c r="Q79" s="2"/>
    </row>
    <row r="81" spans="10:19" x14ac:dyDescent="0.25">
      <c r="J81" s="2"/>
      <c r="K81" s="2"/>
      <c r="L81" s="2"/>
      <c r="M81" s="2"/>
    </row>
    <row r="82" spans="10:19" x14ac:dyDescent="0.25">
      <c r="M82" s="2"/>
      <c r="S82" s="2"/>
    </row>
    <row r="83" spans="10:19" x14ac:dyDescent="0.25">
      <c r="M83" s="2"/>
      <c r="S83" s="2"/>
    </row>
    <row r="84" spans="10:19" x14ac:dyDescent="0.25">
      <c r="N84" s="2"/>
    </row>
    <row r="85" spans="10:19" x14ac:dyDescent="0.25">
      <c r="M85" s="2"/>
      <c r="N85" s="2"/>
    </row>
    <row r="86" spans="10:19" x14ac:dyDescent="0.25">
      <c r="M86" s="2"/>
    </row>
    <row r="87" spans="10:19" x14ac:dyDescent="0.25">
      <c r="M87" s="2"/>
      <c r="N87" s="2"/>
    </row>
    <row r="89" spans="10:19" x14ac:dyDescent="0.25">
      <c r="N89" s="2"/>
      <c r="Q89" s="2"/>
    </row>
    <row r="90" spans="10:19" x14ac:dyDescent="0.25">
      <c r="N90" s="2"/>
      <c r="Q90" s="2"/>
    </row>
    <row r="92" spans="10:19" x14ac:dyDescent="0.25">
      <c r="N92" s="2"/>
    </row>
    <row r="94" spans="10:19" x14ac:dyDescent="0.25">
      <c r="N94" s="2"/>
    </row>
    <row r="95" spans="10:19" x14ac:dyDescent="0.25">
      <c r="N95" s="2"/>
    </row>
    <row r="97" spans="14:14" x14ac:dyDescent="0.25">
      <c r="N97" s="2"/>
    </row>
  </sheetData>
  <autoFilter ref="A5:O5"/>
  <pageMargins left="0.7" right="0.7" top="0.75" bottom="0.75" header="0.3" footer="0.3"/>
  <pageSetup paperSize="9"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workbookViewId="0"/>
  </sheetViews>
  <sheetFormatPr defaultRowHeight="15" x14ac:dyDescent="0.25"/>
  <cols>
    <col min="1" max="1" width="16.5703125" customWidth="1"/>
    <col min="3" max="3" width="12" customWidth="1"/>
    <col min="4" max="11" width="16.42578125" customWidth="1"/>
    <col min="12" max="12" width="16" customWidth="1"/>
    <col min="14" max="16" width="16.42578125" customWidth="1"/>
  </cols>
  <sheetData>
    <row r="1" spans="1:16" x14ac:dyDescent="0.25">
      <c r="A1" s="29" t="s">
        <v>160</v>
      </c>
      <c r="B1" t="s">
        <v>121</v>
      </c>
    </row>
    <row r="2" spans="1:16" ht="15.75" x14ac:dyDescent="0.25">
      <c r="A2" s="29" t="s">
        <v>161</v>
      </c>
      <c r="B2" s="18" t="s">
        <v>128</v>
      </c>
    </row>
    <row r="3" spans="1:16" x14ac:dyDescent="0.25">
      <c r="A3" s="29" t="s">
        <v>153</v>
      </c>
      <c r="B3" s="30" t="s">
        <v>176</v>
      </c>
    </row>
    <row r="6" spans="1:16" s="1" customFormat="1" ht="75" x14ac:dyDescent="0.25">
      <c r="A6" s="25" t="s">
        <v>95</v>
      </c>
      <c r="B6" s="25" t="s">
        <v>2</v>
      </c>
      <c r="C6" s="25" t="s">
        <v>141</v>
      </c>
      <c r="D6" s="25" t="s">
        <v>70</v>
      </c>
      <c r="E6" s="25" t="s">
        <v>4</v>
      </c>
      <c r="F6" s="25" t="s">
        <v>143</v>
      </c>
      <c r="G6" s="25" t="s">
        <v>144</v>
      </c>
      <c r="H6" s="25" t="s">
        <v>142</v>
      </c>
      <c r="I6" s="25" t="s">
        <v>145</v>
      </c>
      <c r="J6" s="25" t="s">
        <v>146</v>
      </c>
      <c r="K6" s="25" t="s">
        <v>71</v>
      </c>
      <c r="L6" s="25" t="s">
        <v>72</v>
      </c>
      <c r="N6" s="25" t="s">
        <v>147</v>
      </c>
      <c r="O6" s="25" t="s">
        <v>148</v>
      </c>
      <c r="P6" s="25" t="s">
        <v>149</v>
      </c>
    </row>
    <row r="7" spans="1:16" x14ac:dyDescent="0.25">
      <c r="A7" t="s">
        <v>73</v>
      </c>
      <c r="B7" t="s">
        <v>74</v>
      </c>
      <c r="C7" t="str">
        <f>A7&amp;" "&amp;B7</f>
        <v>Jubilee 47th</v>
      </c>
      <c r="D7" s="21">
        <v>43537</v>
      </c>
      <c r="E7" s="24">
        <v>2019</v>
      </c>
      <c r="F7" s="2">
        <v>11710085</v>
      </c>
      <c r="G7" s="2">
        <v>8826518</v>
      </c>
      <c r="H7" s="2">
        <v>47402044</v>
      </c>
      <c r="I7" s="2">
        <v>14220613</v>
      </c>
      <c r="J7" s="2">
        <v>6094549</v>
      </c>
      <c r="K7" s="2">
        <v>88253808</v>
      </c>
      <c r="L7" s="2">
        <v>448460169</v>
      </c>
      <c r="N7" s="2">
        <v>20536602</v>
      </c>
      <c r="O7" s="2">
        <v>67717206</v>
      </c>
      <c r="P7" s="2">
        <v>20315162</v>
      </c>
    </row>
    <row r="8" spans="1:16" x14ac:dyDescent="0.25">
      <c r="A8" t="s">
        <v>73</v>
      </c>
      <c r="B8" t="s">
        <v>75</v>
      </c>
      <c r="C8" t="str">
        <f t="shared" ref="C8:C18" si="0">A8&amp;" "&amp;B8</f>
        <v>Jubilee 48th</v>
      </c>
      <c r="D8" s="21">
        <v>43629</v>
      </c>
      <c r="E8" s="24">
        <v>2019</v>
      </c>
      <c r="F8" s="2">
        <v>18410730</v>
      </c>
      <c r="G8" s="2">
        <v>8947403</v>
      </c>
      <c r="H8" s="2">
        <v>38673877</v>
      </c>
      <c r="I8" s="2">
        <v>11602163</v>
      </c>
      <c r="J8" s="2">
        <v>4972356</v>
      </c>
      <c r="K8" s="2">
        <v>82606528</v>
      </c>
      <c r="L8" s="2">
        <v>420313158</v>
      </c>
      <c r="N8" s="2">
        <v>27358133</v>
      </c>
      <c r="O8" s="2">
        <v>55248395</v>
      </c>
      <c r="P8" s="2">
        <v>16574519</v>
      </c>
    </row>
    <row r="9" spans="1:16" x14ac:dyDescent="0.25">
      <c r="A9" t="s">
        <v>73</v>
      </c>
      <c r="B9" t="s">
        <v>76</v>
      </c>
      <c r="C9" t="str">
        <f t="shared" si="0"/>
        <v>Jubilee 49th</v>
      </c>
      <c r="D9" s="21">
        <v>43711</v>
      </c>
      <c r="E9" s="24">
        <v>2019</v>
      </c>
      <c r="F9" s="2">
        <v>11577418</v>
      </c>
      <c r="G9" s="2">
        <v>10489489</v>
      </c>
      <c r="H9" s="2">
        <v>29892123</v>
      </c>
      <c r="I9" s="2">
        <v>8967637</v>
      </c>
      <c r="J9" s="2">
        <v>3843273</v>
      </c>
      <c r="K9" s="2">
        <v>64769939</v>
      </c>
      <c r="L9" s="2">
        <v>340559954</v>
      </c>
      <c r="N9" s="2">
        <v>22066906</v>
      </c>
      <c r="O9" s="2">
        <v>42703033</v>
      </c>
      <c r="P9" s="2">
        <v>12810910</v>
      </c>
    </row>
    <row r="10" spans="1:16" x14ac:dyDescent="0.25">
      <c r="A10" t="s">
        <v>73</v>
      </c>
      <c r="B10" t="s">
        <v>77</v>
      </c>
      <c r="C10" t="str">
        <f t="shared" si="0"/>
        <v>Jubilee 50th</v>
      </c>
      <c r="D10" s="21">
        <v>43745</v>
      </c>
      <c r="E10" s="24">
        <v>2019</v>
      </c>
      <c r="F10" s="2">
        <v>8793514</v>
      </c>
      <c r="G10" s="2">
        <v>11266053</v>
      </c>
      <c r="H10" s="2">
        <v>9728840</v>
      </c>
      <c r="I10" s="2">
        <v>52308600</v>
      </c>
      <c r="J10" s="2">
        <v>22417971</v>
      </c>
      <c r="K10" s="2">
        <v>104514978</v>
      </c>
      <c r="L10" s="2">
        <v>550865641</v>
      </c>
      <c r="N10" s="2">
        <v>20059567</v>
      </c>
      <c r="O10" s="2">
        <v>84455411</v>
      </c>
      <c r="P10" s="2">
        <v>74726571</v>
      </c>
    </row>
    <row r="11" spans="1:16" x14ac:dyDescent="0.25">
      <c r="A11" t="s">
        <v>73</v>
      </c>
      <c r="B11" t="s">
        <v>78</v>
      </c>
      <c r="C11" t="str">
        <f t="shared" si="0"/>
        <v>Jubilee 51st</v>
      </c>
      <c r="D11" s="21">
        <v>43804</v>
      </c>
      <c r="E11" s="24">
        <v>2019</v>
      </c>
      <c r="F11" s="2">
        <v>12109339</v>
      </c>
      <c r="G11" s="2">
        <v>9378469</v>
      </c>
      <c r="H11" s="2">
        <v>27318599</v>
      </c>
      <c r="I11" s="2">
        <v>8195580</v>
      </c>
      <c r="J11" s="2">
        <v>3512391</v>
      </c>
      <c r="K11" s="2">
        <v>60514378</v>
      </c>
      <c r="L11" s="2">
        <v>322973367</v>
      </c>
      <c r="N11" s="2">
        <v>21487808</v>
      </c>
      <c r="O11" s="2">
        <v>39026570</v>
      </c>
      <c r="P11" s="2">
        <v>11707971</v>
      </c>
    </row>
    <row r="12" spans="1:16" x14ac:dyDescent="0.25">
      <c r="A12" t="s">
        <v>73</v>
      </c>
      <c r="B12" t="s">
        <v>79</v>
      </c>
      <c r="C12" t="str">
        <f t="shared" si="0"/>
        <v>Jubilee 52nd</v>
      </c>
      <c r="D12" s="21">
        <v>43829</v>
      </c>
      <c r="E12" s="24">
        <v>2019</v>
      </c>
      <c r="F12" s="2">
        <v>10604569</v>
      </c>
      <c r="G12" s="2">
        <v>9988959</v>
      </c>
      <c r="H12" s="2">
        <v>28049760</v>
      </c>
      <c r="I12" s="2">
        <v>8537578</v>
      </c>
      <c r="J12" s="2">
        <v>3658962</v>
      </c>
      <c r="K12" s="2">
        <v>60839827</v>
      </c>
      <c r="L12" s="2">
        <v>337028307</v>
      </c>
      <c r="N12" s="2">
        <v>20593527</v>
      </c>
      <c r="O12" s="2">
        <v>40246300</v>
      </c>
      <c r="P12" s="2">
        <v>12196540</v>
      </c>
    </row>
    <row r="13" spans="1:16" x14ac:dyDescent="0.25">
      <c r="A13" t="s">
        <v>47</v>
      </c>
      <c r="B13" t="s">
        <v>80</v>
      </c>
      <c r="C13" t="str">
        <f t="shared" si="0"/>
        <v>TEN 10th</v>
      </c>
      <c r="D13" s="21">
        <v>43570</v>
      </c>
      <c r="E13" s="24">
        <v>2019</v>
      </c>
      <c r="F13" s="2">
        <v>16049175</v>
      </c>
      <c r="G13" s="2">
        <v>7222129</v>
      </c>
      <c r="H13" s="2">
        <v>74504618</v>
      </c>
      <c r="I13" s="2">
        <v>22351385</v>
      </c>
      <c r="J13" s="2">
        <v>9579165</v>
      </c>
      <c r="K13" s="2">
        <v>129706472</v>
      </c>
      <c r="L13" s="2">
        <v>645057641</v>
      </c>
      <c r="N13" s="2">
        <v>23271304</v>
      </c>
      <c r="O13" s="2">
        <v>106435169</v>
      </c>
      <c r="P13" s="2">
        <v>31930551</v>
      </c>
    </row>
    <row r="14" spans="1:16" x14ac:dyDescent="0.25">
      <c r="A14" t="s">
        <v>47</v>
      </c>
      <c r="B14" t="s">
        <v>81</v>
      </c>
      <c r="C14" t="str">
        <f t="shared" si="0"/>
        <v>TEN 11th</v>
      </c>
      <c r="D14" s="21">
        <v>43629</v>
      </c>
      <c r="E14" s="24">
        <v>2019</v>
      </c>
      <c r="F14" s="2">
        <v>18704710</v>
      </c>
      <c r="G14" s="2">
        <v>8417119</v>
      </c>
      <c r="H14" s="2">
        <v>5083442</v>
      </c>
      <c r="I14" s="2">
        <v>21674901</v>
      </c>
      <c r="J14" s="2">
        <v>9289243</v>
      </c>
      <c r="K14" s="2">
        <v>63169415</v>
      </c>
      <c r="L14" s="2">
        <v>321544954</v>
      </c>
      <c r="N14" s="2">
        <v>27121829</v>
      </c>
      <c r="O14" s="2">
        <v>36047585</v>
      </c>
      <c r="P14" s="2">
        <v>30964144</v>
      </c>
    </row>
    <row r="15" spans="1:16" x14ac:dyDescent="0.25">
      <c r="A15" t="s">
        <v>47</v>
      </c>
      <c r="B15" t="s">
        <v>82</v>
      </c>
      <c r="C15" t="str">
        <f t="shared" si="0"/>
        <v>TEN 12th</v>
      </c>
      <c r="D15" s="21">
        <v>43711</v>
      </c>
      <c r="E15" s="24">
        <v>2019</v>
      </c>
      <c r="F15" s="2">
        <v>19203129</v>
      </c>
      <c r="G15" s="2">
        <v>8641408</v>
      </c>
      <c r="H15" s="2">
        <v>26030620</v>
      </c>
      <c r="I15" s="2">
        <v>7809186</v>
      </c>
      <c r="J15" s="2">
        <v>3346794</v>
      </c>
      <c r="K15" s="2">
        <v>65031136</v>
      </c>
      <c r="L15" s="2">
        <v>341803760</v>
      </c>
      <c r="N15" s="2">
        <v>27844536</v>
      </c>
      <c r="O15" s="2">
        <v>37186599</v>
      </c>
      <c r="P15" s="2">
        <v>11155980</v>
      </c>
    </row>
    <row r="16" spans="1:16" x14ac:dyDescent="0.25">
      <c r="A16" t="s">
        <v>47</v>
      </c>
      <c r="B16" t="s">
        <v>83</v>
      </c>
      <c r="C16" t="str">
        <f t="shared" si="0"/>
        <v>TEN 13th</v>
      </c>
      <c r="D16" s="21">
        <v>43804</v>
      </c>
      <c r="E16" s="24">
        <v>2019</v>
      </c>
      <c r="F16" s="2">
        <v>17631643</v>
      </c>
      <c r="G16" s="2">
        <v>7934239</v>
      </c>
      <c r="H16" s="2">
        <v>23785705</v>
      </c>
      <c r="I16" s="2">
        <v>7135712</v>
      </c>
      <c r="J16" s="2">
        <v>3058162</v>
      </c>
      <c r="K16" s="2">
        <v>59545461</v>
      </c>
      <c r="L16" s="2">
        <v>317806035</v>
      </c>
      <c r="N16" s="2">
        <v>25565882</v>
      </c>
      <c r="O16" s="2">
        <v>33979579</v>
      </c>
      <c r="P16" s="2">
        <v>10193874</v>
      </c>
    </row>
    <row r="17" spans="1:16" x14ac:dyDescent="0.25">
      <c r="A17" t="s">
        <v>84</v>
      </c>
      <c r="B17" t="s">
        <v>85</v>
      </c>
      <c r="C17" t="str">
        <f t="shared" si="0"/>
        <v>Sankofa 2nd</v>
      </c>
      <c r="D17" s="21">
        <v>43683</v>
      </c>
      <c r="E17" s="24">
        <v>2019</v>
      </c>
      <c r="F17" t="s">
        <v>0</v>
      </c>
      <c r="G17" t="s">
        <v>0</v>
      </c>
      <c r="H17" s="2">
        <v>49252268</v>
      </c>
      <c r="I17" s="2">
        <v>14775681</v>
      </c>
      <c r="J17" s="2">
        <v>6332435</v>
      </c>
      <c r="K17" s="2">
        <v>70360384</v>
      </c>
      <c r="L17" s="2">
        <v>367696416</v>
      </c>
      <c r="N17" t="s">
        <v>0</v>
      </c>
      <c r="O17" s="2">
        <v>70360384</v>
      </c>
      <c r="P17" s="2">
        <v>21108115</v>
      </c>
    </row>
    <row r="18" spans="1:16" x14ac:dyDescent="0.25">
      <c r="A18" t="s">
        <v>84</v>
      </c>
      <c r="B18" t="s">
        <v>86</v>
      </c>
      <c r="C18" t="str">
        <f t="shared" si="0"/>
        <v>Sankofa 3rd</v>
      </c>
      <c r="D18" s="21">
        <v>43829</v>
      </c>
      <c r="E18" s="24">
        <v>2019</v>
      </c>
      <c r="F18" s="2">
        <v>10580182</v>
      </c>
      <c r="G18" s="2">
        <v>14072248</v>
      </c>
      <c r="H18" s="2">
        <v>35749787</v>
      </c>
      <c r="I18" s="2">
        <v>10724936</v>
      </c>
      <c r="J18" s="2">
        <v>4596401</v>
      </c>
      <c r="K18" s="2">
        <v>75723554</v>
      </c>
      <c r="L18" s="2">
        <v>416257075</v>
      </c>
      <c r="N18" s="2">
        <v>24652430</v>
      </c>
      <c r="O18" s="2">
        <v>51071125</v>
      </c>
      <c r="P18" s="2">
        <v>15321337</v>
      </c>
    </row>
  </sheetData>
  <autoFilter ref="A6:L6"/>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workbookViewId="0"/>
  </sheetViews>
  <sheetFormatPr defaultRowHeight="15" x14ac:dyDescent="0.25"/>
  <cols>
    <col min="1" max="1" width="29.28515625" customWidth="1"/>
    <col min="2" max="2" width="43.140625" customWidth="1"/>
    <col min="4" max="8" width="20.140625" customWidth="1"/>
    <col min="9" max="9" width="14.28515625" customWidth="1"/>
    <col min="10" max="10" width="14.5703125" customWidth="1"/>
  </cols>
  <sheetData>
    <row r="1" spans="1:8" x14ac:dyDescent="0.25">
      <c r="A1" s="29" t="s">
        <v>160</v>
      </c>
      <c r="B1" t="s">
        <v>122</v>
      </c>
    </row>
    <row r="2" spans="1:8" ht="15.75" x14ac:dyDescent="0.25">
      <c r="A2" s="29" t="s">
        <v>161</v>
      </c>
      <c r="B2" s="18" t="s">
        <v>129</v>
      </c>
    </row>
    <row r="3" spans="1:8" x14ac:dyDescent="0.25">
      <c r="A3" s="29" t="s">
        <v>153</v>
      </c>
      <c r="B3" s="30" t="s">
        <v>176</v>
      </c>
    </row>
    <row r="5" spans="1:8" x14ac:dyDescent="0.25">
      <c r="A5" s="28" t="s">
        <v>159</v>
      </c>
      <c r="B5" s="28" t="s">
        <v>126</v>
      </c>
      <c r="C5" s="28" t="s">
        <v>127</v>
      </c>
      <c r="D5" s="28" t="s">
        <v>188</v>
      </c>
      <c r="E5" s="28" t="s">
        <v>189</v>
      </c>
      <c r="F5" s="28" t="s">
        <v>191</v>
      </c>
      <c r="G5" s="28" t="s">
        <v>190</v>
      </c>
      <c r="H5" s="28" t="s">
        <v>87</v>
      </c>
    </row>
    <row r="6" spans="1:8" x14ac:dyDescent="0.25">
      <c r="A6" t="s">
        <v>155</v>
      </c>
      <c r="B6" t="s">
        <v>156</v>
      </c>
      <c r="C6" t="s">
        <v>88</v>
      </c>
      <c r="D6" s="22">
        <v>15870231.92</v>
      </c>
      <c r="E6" s="22">
        <v>18611071.620000001</v>
      </c>
      <c r="F6" s="22">
        <v>35840298.969999999</v>
      </c>
      <c r="G6" s="22">
        <v>33672888.890000001</v>
      </c>
      <c r="H6" s="22">
        <v>103994491.40000001</v>
      </c>
    </row>
    <row r="7" spans="1:8" x14ac:dyDescent="0.25">
      <c r="A7" t="s">
        <v>155</v>
      </c>
      <c r="B7" t="s">
        <v>157</v>
      </c>
      <c r="C7" t="s">
        <v>88</v>
      </c>
      <c r="D7" s="22">
        <v>41131810.840000004</v>
      </c>
      <c r="E7" s="22">
        <v>48235405.859999999</v>
      </c>
      <c r="F7" s="22">
        <v>92889404.879999995</v>
      </c>
      <c r="G7" s="22">
        <v>87272001.060000002</v>
      </c>
      <c r="H7" s="22">
        <v>269528622.64999998</v>
      </c>
    </row>
    <row r="8" spans="1:8" x14ac:dyDescent="0.25">
      <c r="A8" t="s">
        <v>47</v>
      </c>
      <c r="B8" t="s">
        <v>156</v>
      </c>
      <c r="C8" t="s">
        <v>88</v>
      </c>
      <c r="D8" s="22">
        <v>14078223.689999999</v>
      </c>
      <c r="E8" s="22">
        <v>33252489.739999998</v>
      </c>
      <c r="F8" s="22">
        <v>15466353.52</v>
      </c>
      <c r="G8" t="s">
        <v>12</v>
      </c>
      <c r="H8" s="22">
        <v>62797066.950000003</v>
      </c>
    </row>
    <row r="9" spans="1:8" x14ac:dyDescent="0.25">
      <c r="A9" t="s">
        <v>47</v>
      </c>
      <c r="B9" t="s">
        <v>157</v>
      </c>
      <c r="C9" t="s">
        <v>88</v>
      </c>
      <c r="D9" s="22">
        <v>40122937.530000001</v>
      </c>
      <c r="E9" s="22">
        <v>94769595.790000007</v>
      </c>
      <c r="F9" s="22">
        <v>44079107.530000001</v>
      </c>
      <c r="G9" t="s">
        <v>12</v>
      </c>
      <c r="H9" s="22">
        <v>178971640.84999999</v>
      </c>
    </row>
    <row r="10" spans="1:8" x14ac:dyDescent="0.25">
      <c r="A10" t="s">
        <v>55</v>
      </c>
      <c r="B10" t="s">
        <v>156</v>
      </c>
      <c r="C10" t="s">
        <v>88</v>
      </c>
      <c r="D10" t="s">
        <v>12</v>
      </c>
      <c r="E10" s="22">
        <v>70002597.760000005</v>
      </c>
      <c r="F10" t="s">
        <v>12</v>
      </c>
      <c r="G10" t="s">
        <v>12</v>
      </c>
      <c r="H10" s="22">
        <v>70002597.760000005</v>
      </c>
    </row>
    <row r="11" spans="1:8" x14ac:dyDescent="0.25">
      <c r="A11" t="s">
        <v>55</v>
      </c>
      <c r="B11" t="s">
        <v>157</v>
      </c>
      <c r="C11" t="s">
        <v>88</v>
      </c>
      <c r="D11" t="s">
        <v>12</v>
      </c>
      <c r="E11" t="s">
        <v>12</v>
      </c>
      <c r="F11" t="s">
        <v>12</v>
      </c>
      <c r="G11" s="22">
        <v>57487673.93</v>
      </c>
      <c r="H11" s="22">
        <v>57487673.93</v>
      </c>
    </row>
    <row r="12" spans="1:8" x14ac:dyDescent="0.25">
      <c r="A12" t="s">
        <v>158</v>
      </c>
      <c r="B12" t="s">
        <v>89</v>
      </c>
      <c r="C12" t="s">
        <v>88</v>
      </c>
      <c r="D12" s="22">
        <v>415045.95</v>
      </c>
      <c r="E12" s="22">
        <v>180200.23</v>
      </c>
      <c r="F12" s="22">
        <v>61161.5</v>
      </c>
      <c r="G12" s="22">
        <v>453130.3</v>
      </c>
      <c r="H12" s="22">
        <v>1109537.98</v>
      </c>
    </row>
    <row r="13" spans="1:8" x14ac:dyDescent="0.25">
      <c r="A13" t="s">
        <v>158</v>
      </c>
      <c r="B13" t="s">
        <v>90</v>
      </c>
      <c r="C13" t="s">
        <v>88</v>
      </c>
      <c r="D13" s="22">
        <v>106083024</v>
      </c>
      <c r="E13" s="22">
        <v>15225123.6</v>
      </c>
      <c r="F13" s="22">
        <v>39946237.450000003</v>
      </c>
      <c r="G13" s="22">
        <v>29883061.719999999</v>
      </c>
      <c r="H13" s="22">
        <v>191137446.77000001</v>
      </c>
    </row>
    <row r="14" spans="1:8" x14ac:dyDescent="0.25">
      <c r="A14" t="s">
        <v>158</v>
      </c>
      <c r="B14" t="s">
        <v>91</v>
      </c>
      <c r="C14" t="s">
        <v>88</v>
      </c>
      <c r="D14" s="22">
        <v>259006.76</v>
      </c>
      <c r="E14" s="22">
        <v>712512.79</v>
      </c>
      <c r="F14" s="22">
        <v>726278.64</v>
      </c>
      <c r="G14" s="22">
        <v>855327.36</v>
      </c>
      <c r="H14" s="22">
        <v>2553125.5499999998</v>
      </c>
    </row>
    <row r="15" spans="1:8" x14ac:dyDescent="0.25">
      <c r="A15" t="s">
        <v>158</v>
      </c>
      <c r="B15" t="s">
        <v>92</v>
      </c>
      <c r="C15" t="s">
        <v>88</v>
      </c>
      <c r="D15" s="22">
        <v>217960280.69</v>
      </c>
      <c r="E15" s="22">
        <v>280988997.38999999</v>
      </c>
      <c r="F15" s="22">
        <v>229008842.49000001</v>
      </c>
      <c r="G15" s="22">
        <v>209624083.25999999</v>
      </c>
      <c r="H15" s="22">
        <v>937582203.83000004</v>
      </c>
    </row>
    <row r="16" spans="1:8" x14ac:dyDescent="0.25">
      <c r="C16" t="s">
        <v>93</v>
      </c>
      <c r="D16" s="22">
        <v>1100537780.29</v>
      </c>
      <c r="E16" s="22">
        <v>1102679212.9000001</v>
      </c>
      <c r="F16" s="22">
        <v>1233084699.6400001</v>
      </c>
      <c r="G16" s="22">
        <v>1463610631.8099999</v>
      </c>
      <c r="H16" s="22">
        <v>4899912324.6400003</v>
      </c>
    </row>
    <row r="27" spans="6:16" x14ac:dyDescent="0.25">
      <c r="F27" s="22"/>
      <c r="G27" s="22"/>
      <c r="H27" s="22"/>
      <c r="I27" s="22"/>
    </row>
    <row r="28" spans="6:16" x14ac:dyDescent="0.25">
      <c r="F28" s="22"/>
      <c r="G28" s="22"/>
      <c r="H28" s="22"/>
      <c r="I28" s="22"/>
    </row>
    <row r="29" spans="6:16" x14ac:dyDescent="0.25">
      <c r="F29" s="22"/>
      <c r="G29" s="22"/>
      <c r="H29" s="22"/>
    </row>
    <row r="30" spans="6:16" x14ac:dyDescent="0.25">
      <c r="F30" s="22"/>
      <c r="G30" s="22"/>
      <c r="H30" s="22"/>
    </row>
    <row r="31" spans="6:16" x14ac:dyDescent="0.25">
      <c r="G31" s="22"/>
    </row>
    <row r="32" spans="6:16" x14ac:dyDescent="0.25">
      <c r="O32" s="22"/>
      <c r="P32" s="22"/>
    </row>
    <row r="33" spans="5:16" x14ac:dyDescent="0.25">
      <c r="O33" s="22"/>
      <c r="P33" s="22"/>
    </row>
    <row r="34" spans="5:16" x14ac:dyDescent="0.25">
      <c r="E34" s="22"/>
    </row>
    <row r="35" spans="5:16" x14ac:dyDescent="0.25">
      <c r="E35" s="22"/>
    </row>
    <row r="36" spans="5:16" x14ac:dyDescent="0.25">
      <c r="E36" s="22"/>
    </row>
    <row r="37" spans="5:16" x14ac:dyDescent="0.25">
      <c r="E37" s="22"/>
      <c r="I37" s="22"/>
      <c r="J37" s="22"/>
    </row>
    <row r="38" spans="5:16" x14ac:dyDescent="0.25">
      <c r="E38" s="22"/>
      <c r="I38" s="22"/>
      <c r="J38" s="22"/>
    </row>
    <row r="39" spans="5:16" x14ac:dyDescent="0.25">
      <c r="I39" s="22"/>
      <c r="J39" s="22"/>
      <c r="K39" s="22"/>
      <c r="L39" s="22"/>
    </row>
  </sheetData>
  <autoFilter ref="A5:H5"/>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0"/>
  <sheetViews>
    <sheetView zoomScale="70" zoomScaleNormal="70" workbookViewId="0"/>
  </sheetViews>
  <sheetFormatPr defaultRowHeight="15" x14ac:dyDescent="0.25"/>
  <cols>
    <col min="1" max="4" width="16.7109375" customWidth="1"/>
    <col min="5" max="5" width="13.7109375" customWidth="1"/>
    <col min="6" max="6" width="16.7109375" customWidth="1"/>
    <col min="7" max="7" width="16.5703125" customWidth="1"/>
    <col min="8" max="8" width="16.7109375" customWidth="1"/>
    <col min="9" max="9" width="14.140625" style="4" customWidth="1"/>
    <col min="10" max="10" width="12.85546875" customWidth="1"/>
    <col min="11" max="11" width="16.7109375" customWidth="1"/>
    <col min="12" max="14" width="12.85546875" customWidth="1"/>
  </cols>
  <sheetData>
    <row r="1" spans="1:14" x14ac:dyDescent="0.25">
      <c r="A1" s="29" t="s">
        <v>160</v>
      </c>
      <c r="B1" t="s">
        <v>169</v>
      </c>
    </row>
    <row r="2" spans="1:14" x14ac:dyDescent="0.25">
      <c r="A2" s="29" t="s">
        <v>161</v>
      </c>
      <c r="B2" t="s">
        <v>179</v>
      </c>
    </row>
    <row r="3" spans="1:14" x14ac:dyDescent="0.25">
      <c r="A3" s="29" t="s">
        <v>153</v>
      </c>
      <c r="B3" s="33" t="s">
        <v>178</v>
      </c>
    </row>
    <row r="6" spans="1:14" ht="60" x14ac:dyDescent="0.25">
      <c r="A6" s="25" t="s">
        <v>94</v>
      </c>
      <c r="B6" s="25" t="s">
        <v>95</v>
      </c>
      <c r="C6" s="25" t="s">
        <v>2</v>
      </c>
      <c r="D6" s="26" t="s">
        <v>4</v>
      </c>
      <c r="E6" s="25" t="s">
        <v>109</v>
      </c>
      <c r="F6" s="25" t="s">
        <v>180</v>
      </c>
      <c r="G6" s="25" t="s">
        <v>5</v>
      </c>
      <c r="H6" s="25" t="s">
        <v>181</v>
      </c>
      <c r="I6" s="25" t="s">
        <v>182</v>
      </c>
      <c r="J6" s="25" t="s">
        <v>183</v>
      </c>
      <c r="K6" s="25" t="s">
        <v>184</v>
      </c>
      <c r="L6" s="25" t="s">
        <v>185</v>
      </c>
      <c r="M6" s="25" t="s">
        <v>186</v>
      </c>
      <c r="N6" s="25" t="s">
        <v>187</v>
      </c>
    </row>
    <row r="7" spans="1:14" x14ac:dyDescent="0.25">
      <c r="A7" t="s">
        <v>96</v>
      </c>
      <c r="B7" t="s">
        <v>73</v>
      </c>
      <c r="C7" t="s">
        <v>37</v>
      </c>
      <c r="D7" s="24">
        <v>2015</v>
      </c>
      <c r="E7" s="19">
        <v>42040</v>
      </c>
      <c r="F7" s="2">
        <v>986276</v>
      </c>
      <c r="G7" s="19">
        <v>42069</v>
      </c>
      <c r="H7">
        <v>51.377000000000002</v>
      </c>
      <c r="I7" s="4">
        <v>-0.82499999999999996</v>
      </c>
      <c r="J7">
        <v>50.552</v>
      </c>
      <c r="K7" s="2">
        <v>49858224</v>
      </c>
      <c r="L7">
        <v>0.08</v>
      </c>
      <c r="M7" s="2">
        <v>78902</v>
      </c>
      <c r="N7" s="2">
        <v>49937126</v>
      </c>
    </row>
    <row r="8" spans="1:14" x14ac:dyDescent="0.25">
      <c r="A8" t="s">
        <v>96</v>
      </c>
      <c r="B8" t="s">
        <v>73</v>
      </c>
      <c r="C8" t="s">
        <v>38</v>
      </c>
      <c r="D8" s="24">
        <v>2015</v>
      </c>
      <c r="E8" s="19">
        <v>42088</v>
      </c>
      <c r="F8" s="2">
        <v>988069</v>
      </c>
      <c r="G8" s="19">
        <v>42118</v>
      </c>
      <c r="H8" t="s">
        <v>0</v>
      </c>
      <c r="I8" s="4" t="s">
        <v>0</v>
      </c>
      <c r="J8">
        <v>52.975999999999999</v>
      </c>
      <c r="K8" s="2">
        <v>52343943</v>
      </c>
      <c r="L8">
        <v>0.08</v>
      </c>
      <c r="M8" s="2">
        <v>79046</v>
      </c>
      <c r="N8" s="2">
        <v>52422989</v>
      </c>
    </row>
    <row r="9" spans="1:14" x14ac:dyDescent="0.25">
      <c r="A9" t="s">
        <v>96</v>
      </c>
      <c r="B9" t="s">
        <v>73</v>
      </c>
      <c r="C9" t="s">
        <v>39</v>
      </c>
      <c r="D9" s="24">
        <v>2015</v>
      </c>
      <c r="E9" s="19">
        <v>42150</v>
      </c>
      <c r="F9" s="2">
        <v>948230</v>
      </c>
      <c r="G9" s="19">
        <v>42180</v>
      </c>
      <c r="H9">
        <v>64.317999999999998</v>
      </c>
      <c r="I9" s="4">
        <v>0.35</v>
      </c>
      <c r="J9">
        <v>64.668000000000006</v>
      </c>
      <c r="K9" s="2">
        <v>61320138</v>
      </c>
      <c r="L9">
        <v>0.08</v>
      </c>
      <c r="M9" s="2">
        <v>75858</v>
      </c>
      <c r="N9" s="2">
        <v>61395996</v>
      </c>
    </row>
    <row r="10" spans="1:14" x14ac:dyDescent="0.25">
      <c r="A10" t="s">
        <v>96</v>
      </c>
      <c r="B10" t="s">
        <v>73</v>
      </c>
      <c r="C10" t="s">
        <v>40</v>
      </c>
      <c r="D10" s="24">
        <v>2015</v>
      </c>
      <c r="E10" s="19">
        <v>42185</v>
      </c>
      <c r="F10" s="2">
        <v>911343</v>
      </c>
      <c r="G10" s="19">
        <v>42215</v>
      </c>
      <c r="H10">
        <v>60.921999999999997</v>
      </c>
      <c r="I10" s="4">
        <v>-0.2</v>
      </c>
      <c r="J10">
        <v>60.722000000000001</v>
      </c>
      <c r="K10" s="2">
        <v>55338570</v>
      </c>
      <c r="L10">
        <v>0.08</v>
      </c>
      <c r="M10" s="2">
        <v>72907</v>
      </c>
      <c r="N10" s="2">
        <v>55411477</v>
      </c>
    </row>
    <row r="11" spans="1:14" x14ac:dyDescent="0.25">
      <c r="A11" t="s">
        <v>96</v>
      </c>
      <c r="B11" t="s">
        <v>73</v>
      </c>
      <c r="C11" t="s">
        <v>41</v>
      </c>
      <c r="D11" s="24">
        <v>2015</v>
      </c>
      <c r="E11" s="19">
        <v>42256</v>
      </c>
      <c r="F11" s="2">
        <v>948054</v>
      </c>
      <c r="G11" s="19">
        <v>42286</v>
      </c>
      <c r="H11">
        <v>47.088000000000001</v>
      </c>
      <c r="I11" s="4">
        <v>7.4999999999999997E-2</v>
      </c>
      <c r="J11">
        <v>47.162999999999997</v>
      </c>
      <c r="K11" s="2">
        <v>44713071</v>
      </c>
      <c r="L11">
        <v>0.08</v>
      </c>
      <c r="M11" s="2">
        <v>75844</v>
      </c>
      <c r="N11" s="2">
        <v>44788915</v>
      </c>
    </row>
    <row r="12" spans="1:14" x14ac:dyDescent="0.25">
      <c r="A12" t="s">
        <v>97</v>
      </c>
      <c r="B12" t="s">
        <v>73</v>
      </c>
      <c r="C12" t="s">
        <v>42</v>
      </c>
      <c r="D12" s="24">
        <v>2015</v>
      </c>
      <c r="E12" s="19">
        <v>42346</v>
      </c>
      <c r="F12" s="2">
        <v>948118</v>
      </c>
      <c r="G12" s="19">
        <v>42376</v>
      </c>
      <c r="H12">
        <v>37.932000000000002</v>
      </c>
      <c r="I12" s="4">
        <v>-0.24</v>
      </c>
      <c r="J12">
        <v>37.692</v>
      </c>
      <c r="K12" s="2">
        <v>35736464</v>
      </c>
      <c r="L12" t="s">
        <v>0</v>
      </c>
      <c r="M12" t="s">
        <v>0</v>
      </c>
      <c r="N12" s="2">
        <v>35736464</v>
      </c>
    </row>
    <row r="13" spans="1:14" x14ac:dyDescent="0.25">
      <c r="A13" t="s">
        <v>96</v>
      </c>
      <c r="B13" t="s">
        <v>73</v>
      </c>
      <c r="C13" t="s">
        <v>43</v>
      </c>
      <c r="D13" s="24">
        <v>2016</v>
      </c>
      <c r="E13" s="19">
        <v>42402</v>
      </c>
      <c r="F13" s="2">
        <v>947980</v>
      </c>
      <c r="G13" s="19">
        <v>42432</v>
      </c>
      <c r="H13">
        <v>32.283999999999999</v>
      </c>
      <c r="I13" s="4">
        <v>-0.2</v>
      </c>
      <c r="J13">
        <v>32.084000000000003</v>
      </c>
      <c r="K13" s="2">
        <v>30414990</v>
      </c>
      <c r="L13">
        <v>0.08</v>
      </c>
      <c r="M13" s="2">
        <v>75838</v>
      </c>
      <c r="N13" s="2">
        <v>30490829</v>
      </c>
    </row>
    <row r="14" spans="1:14" x14ac:dyDescent="0.25">
      <c r="A14" t="s">
        <v>96</v>
      </c>
      <c r="B14" t="s">
        <v>73</v>
      </c>
      <c r="C14" t="s">
        <v>44</v>
      </c>
      <c r="D14" s="24">
        <v>2016</v>
      </c>
      <c r="E14" s="19">
        <v>42504</v>
      </c>
      <c r="F14" s="2">
        <v>995152</v>
      </c>
      <c r="G14" s="19">
        <v>42534</v>
      </c>
      <c r="H14">
        <v>48.567999999999998</v>
      </c>
      <c r="I14" s="4">
        <v>-0.24</v>
      </c>
      <c r="J14">
        <v>48.328000000000003</v>
      </c>
      <c r="K14" s="2">
        <v>48093706</v>
      </c>
      <c r="L14">
        <v>0.08</v>
      </c>
      <c r="M14" s="2">
        <v>79612</v>
      </c>
      <c r="N14" s="2">
        <v>48173318</v>
      </c>
    </row>
    <row r="15" spans="1:14" x14ac:dyDescent="0.25">
      <c r="A15" t="s">
        <v>96</v>
      </c>
      <c r="B15" t="s">
        <v>73</v>
      </c>
      <c r="C15" t="s">
        <v>45</v>
      </c>
      <c r="D15" s="24">
        <v>2016</v>
      </c>
      <c r="E15" s="19">
        <v>42592</v>
      </c>
      <c r="F15" s="2">
        <v>983847</v>
      </c>
      <c r="G15" s="19">
        <v>42622</v>
      </c>
      <c r="H15" t="s">
        <v>0</v>
      </c>
      <c r="I15" s="4" t="s">
        <v>0</v>
      </c>
      <c r="J15">
        <v>47.17</v>
      </c>
      <c r="K15" s="2">
        <v>46408063</v>
      </c>
      <c r="L15">
        <v>0.08</v>
      </c>
      <c r="M15" s="2">
        <v>78708</v>
      </c>
      <c r="N15" s="2">
        <v>46486771</v>
      </c>
    </row>
    <row r="16" spans="1:14" x14ac:dyDescent="0.25">
      <c r="A16" t="s">
        <v>96</v>
      </c>
      <c r="B16" t="s">
        <v>73</v>
      </c>
      <c r="C16" t="s">
        <v>46</v>
      </c>
      <c r="D16" s="24">
        <v>2016</v>
      </c>
      <c r="E16" s="19">
        <v>42666</v>
      </c>
      <c r="F16" s="2">
        <v>949320</v>
      </c>
      <c r="G16" s="19">
        <v>42696</v>
      </c>
      <c r="H16">
        <v>49.661999999999999</v>
      </c>
      <c r="I16" s="4">
        <v>-0.33800000000000002</v>
      </c>
      <c r="J16">
        <v>49.323999999999998</v>
      </c>
      <c r="K16" s="2">
        <v>46824260</v>
      </c>
      <c r="L16">
        <v>0.08</v>
      </c>
      <c r="M16" s="2">
        <v>75946</v>
      </c>
      <c r="N16" s="2">
        <v>46900205</v>
      </c>
    </row>
    <row r="17" spans="1:14" x14ac:dyDescent="0.25">
      <c r="A17" t="s">
        <v>98</v>
      </c>
      <c r="B17" t="s">
        <v>47</v>
      </c>
      <c r="C17" t="s">
        <v>11</v>
      </c>
      <c r="D17" s="24">
        <v>2016</v>
      </c>
      <c r="E17" s="19">
        <v>42712</v>
      </c>
      <c r="F17" s="2">
        <v>996459</v>
      </c>
      <c r="G17" s="19">
        <v>42742</v>
      </c>
      <c r="H17">
        <v>52.59</v>
      </c>
      <c r="I17" s="4">
        <v>-1.5</v>
      </c>
      <c r="J17">
        <v>51.09</v>
      </c>
      <c r="K17" s="2">
        <v>50909090</v>
      </c>
      <c r="L17">
        <v>0.1</v>
      </c>
      <c r="M17" s="2">
        <v>99646</v>
      </c>
      <c r="N17" s="2">
        <v>51008736</v>
      </c>
    </row>
    <row r="18" spans="1:14" x14ac:dyDescent="0.25">
      <c r="A18" t="s">
        <v>96</v>
      </c>
      <c r="B18" t="s">
        <v>73</v>
      </c>
      <c r="C18" t="s">
        <v>48</v>
      </c>
      <c r="D18" s="24">
        <v>2016</v>
      </c>
      <c r="E18" s="19">
        <v>42731</v>
      </c>
      <c r="F18" s="2">
        <v>984163</v>
      </c>
      <c r="G18" s="19">
        <v>42761</v>
      </c>
      <c r="H18">
        <v>53.595999999999997</v>
      </c>
      <c r="I18" s="4">
        <v>-0.16800000000000001</v>
      </c>
      <c r="J18">
        <v>53.427999999999997</v>
      </c>
      <c r="K18" s="2">
        <v>52581861</v>
      </c>
      <c r="L18">
        <v>0.08</v>
      </c>
      <c r="M18" s="2">
        <v>78733</v>
      </c>
      <c r="N18" s="2">
        <v>52660594</v>
      </c>
    </row>
    <row r="19" spans="1:14" x14ac:dyDescent="0.25">
      <c r="A19" t="s">
        <v>96</v>
      </c>
      <c r="B19" t="s">
        <v>73</v>
      </c>
      <c r="C19" t="s">
        <v>49</v>
      </c>
      <c r="D19" s="24">
        <v>2017</v>
      </c>
      <c r="E19" s="19">
        <v>42803</v>
      </c>
      <c r="F19" s="2">
        <v>947806</v>
      </c>
      <c r="G19" s="19">
        <v>42832</v>
      </c>
      <c r="H19">
        <v>54.277000000000001</v>
      </c>
      <c r="I19" s="4">
        <v>-0.126</v>
      </c>
      <c r="J19">
        <v>54.151000000000003</v>
      </c>
      <c r="K19" s="2">
        <v>51324643</v>
      </c>
      <c r="L19">
        <v>0.08</v>
      </c>
      <c r="M19" s="2">
        <v>75824</v>
      </c>
      <c r="N19" s="2">
        <v>51400467</v>
      </c>
    </row>
    <row r="20" spans="1:14" x14ac:dyDescent="0.25">
      <c r="A20" t="s">
        <v>98</v>
      </c>
      <c r="B20" t="s">
        <v>47</v>
      </c>
      <c r="C20" t="s">
        <v>13</v>
      </c>
      <c r="D20" s="24">
        <v>2017</v>
      </c>
      <c r="E20" s="19">
        <v>42814</v>
      </c>
      <c r="F20" s="2">
        <v>996588</v>
      </c>
      <c r="G20" s="19">
        <v>42844</v>
      </c>
      <c r="H20">
        <v>49.938000000000002</v>
      </c>
      <c r="I20" s="4">
        <v>-0.75</v>
      </c>
      <c r="J20">
        <v>49.188000000000002</v>
      </c>
      <c r="K20" s="2">
        <v>49020171</v>
      </c>
      <c r="L20" t="s">
        <v>0</v>
      </c>
      <c r="M20" t="s">
        <v>0</v>
      </c>
      <c r="N20" s="2">
        <v>49020171</v>
      </c>
    </row>
    <row r="21" spans="1:14" x14ac:dyDescent="0.25">
      <c r="A21" t="s">
        <v>96</v>
      </c>
      <c r="B21" t="s">
        <v>73</v>
      </c>
      <c r="C21" t="s">
        <v>50</v>
      </c>
      <c r="D21" s="24">
        <v>2017</v>
      </c>
      <c r="E21" s="19">
        <v>42868</v>
      </c>
      <c r="F21" s="2">
        <v>948931</v>
      </c>
      <c r="G21" s="19">
        <v>42898</v>
      </c>
      <c r="H21">
        <v>48.491999999999997</v>
      </c>
      <c r="I21" s="4">
        <v>-0.39</v>
      </c>
      <c r="J21">
        <v>48.101999999999997</v>
      </c>
      <c r="K21" s="2">
        <v>45645479</v>
      </c>
      <c r="L21">
        <v>0.08</v>
      </c>
      <c r="M21" s="2">
        <v>75914</v>
      </c>
      <c r="N21" s="2">
        <v>45721393</v>
      </c>
    </row>
    <row r="22" spans="1:14" x14ac:dyDescent="0.25">
      <c r="A22" t="s">
        <v>99</v>
      </c>
      <c r="B22" t="s">
        <v>47</v>
      </c>
      <c r="C22" t="s">
        <v>14</v>
      </c>
      <c r="D22" s="24">
        <v>2017</v>
      </c>
      <c r="E22" s="19">
        <v>42904</v>
      </c>
      <c r="F22" s="2">
        <v>995657</v>
      </c>
      <c r="G22" s="19">
        <v>42934</v>
      </c>
      <c r="H22" t="s">
        <v>0</v>
      </c>
      <c r="I22" s="4" t="s">
        <v>0</v>
      </c>
      <c r="J22">
        <v>45.273000000000003</v>
      </c>
      <c r="K22" s="2">
        <v>45076379</v>
      </c>
      <c r="L22">
        <v>0.1</v>
      </c>
      <c r="M22" s="2">
        <v>99566</v>
      </c>
      <c r="N22" s="2">
        <v>45175945</v>
      </c>
    </row>
    <row r="23" spans="1:14" x14ac:dyDescent="0.25">
      <c r="A23" t="s">
        <v>96</v>
      </c>
      <c r="B23" t="s">
        <v>73</v>
      </c>
      <c r="C23" t="s">
        <v>51</v>
      </c>
      <c r="D23" s="24">
        <v>2017</v>
      </c>
      <c r="E23" s="19">
        <v>42919</v>
      </c>
      <c r="F23" s="2">
        <v>952938</v>
      </c>
      <c r="G23" s="19">
        <v>42949</v>
      </c>
      <c r="H23" t="s">
        <v>0</v>
      </c>
      <c r="I23" s="4" t="s">
        <v>0</v>
      </c>
      <c r="J23">
        <v>46.445</v>
      </c>
      <c r="K23" s="2">
        <v>44259205</v>
      </c>
      <c r="L23">
        <v>0.08</v>
      </c>
      <c r="M23" s="2">
        <v>76235</v>
      </c>
      <c r="N23" s="2">
        <v>44335440</v>
      </c>
    </row>
    <row r="24" spans="1:14" x14ac:dyDescent="0.25">
      <c r="A24" t="s">
        <v>96</v>
      </c>
      <c r="B24" t="s">
        <v>73</v>
      </c>
      <c r="C24" t="s">
        <v>52</v>
      </c>
      <c r="D24" s="24">
        <v>2017</v>
      </c>
      <c r="E24" s="19">
        <v>42986</v>
      </c>
      <c r="F24" s="2">
        <v>953094</v>
      </c>
      <c r="G24" s="19">
        <v>43018</v>
      </c>
      <c r="H24">
        <v>56.045999999999999</v>
      </c>
      <c r="I24" s="4">
        <v>0.48599999999999999</v>
      </c>
      <c r="J24">
        <v>56.531999999999996</v>
      </c>
      <c r="K24" s="2">
        <v>53880310</v>
      </c>
      <c r="L24">
        <v>0.08</v>
      </c>
      <c r="M24" s="2">
        <v>76248</v>
      </c>
      <c r="N24" s="2">
        <v>53956558</v>
      </c>
    </row>
    <row r="25" spans="1:14" x14ac:dyDescent="0.25">
      <c r="A25" t="s">
        <v>100</v>
      </c>
      <c r="B25" t="s">
        <v>47</v>
      </c>
      <c r="C25" t="s">
        <v>15</v>
      </c>
      <c r="D25" s="24">
        <v>2017</v>
      </c>
      <c r="E25" s="19">
        <v>43014</v>
      </c>
      <c r="F25" s="2">
        <v>1038748</v>
      </c>
      <c r="G25" s="19">
        <v>43045</v>
      </c>
      <c r="H25">
        <v>52.067</v>
      </c>
      <c r="I25" s="4">
        <v>-0.65</v>
      </c>
      <c r="J25">
        <v>51.417000000000002</v>
      </c>
      <c r="K25" s="2">
        <v>53409306</v>
      </c>
      <c r="L25">
        <v>0.05</v>
      </c>
      <c r="M25" s="2">
        <v>51937</v>
      </c>
      <c r="N25" s="2">
        <v>53461243</v>
      </c>
    </row>
    <row r="26" spans="1:14" x14ac:dyDescent="0.25">
      <c r="A26" t="s">
        <v>96</v>
      </c>
      <c r="B26" t="s">
        <v>73</v>
      </c>
      <c r="C26" t="s">
        <v>53</v>
      </c>
      <c r="D26" s="24">
        <v>2017</v>
      </c>
      <c r="E26" s="19">
        <v>43033</v>
      </c>
      <c r="F26" s="2">
        <v>947648</v>
      </c>
      <c r="G26" s="19">
        <v>43063</v>
      </c>
      <c r="H26">
        <v>57.363999999999997</v>
      </c>
      <c r="I26" s="4">
        <v>0.13</v>
      </c>
      <c r="J26">
        <v>57.494</v>
      </c>
      <c r="K26" s="2">
        <v>54484074</v>
      </c>
      <c r="L26">
        <v>0.08</v>
      </c>
      <c r="M26" s="2">
        <v>75812</v>
      </c>
      <c r="N26" s="2">
        <v>54559886</v>
      </c>
    </row>
    <row r="27" spans="1:14" x14ac:dyDescent="0.25">
      <c r="A27" t="s">
        <v>99</v>
      </c>
      <c r="B27" t="s">
        <v>73</v>
      </c>
      <c r="C27" t="s">
        <v>54</v>
      </c>
      <c r="D27" s="24">
        <v>2017</v>
      </c>
      <c r="E27" s="19">
        <v>43085</v>
      </c>
      <c r="F27" s="2">
        <v>992459</v>
      </c>
      <c r="G27" s="19">
        <v>43116</v>
      </c>
      <c r="H27">
        <v>64.015000000000001</v>
      </c>
      <c r="I27" s="4">
        <v>-0.22600000000000001</v>
      </c>
      <c r="J27">
        <v>63.789000000000001</v>
      </c>
      <c r="K27" s="2">
        <v>63307967</v>
      </c>
      <c r="L27">
        <v>0.08</v>
      </c>
      <c r="M27" s="2">
        <v>79397</v>
      </c>
      <c r="N27" s="2">
        <v>63387364</v>
      </c>
    </row>
    <row r="28" spans="1:14" x14ac:dyDescent="0.25">
      <c r="A28" t="s">
        <v>100</v>
      </c>
      <c r="B28" t="s">
        <v>47</v>
      </c>
      <c r="C28" t="s">
        <v>16</v>
      </c>
      <c r="D28" s="24">
        <v>2017</v>
      </c>
      <c r="E28" s="19">
        <v>43089</v>
      </c>
      <c r="F28" s="2">
        <v>1007382</v>
      </c>
      <c r="G28" s="19">
        <v>43119</v>
      </c>
      <c r="H28">
        <v>62.47</v>
      </c>
      <c r="I28" s="4">
        <v>-0.65</v>
      </c>
      <c r="J28">
        <v>61.82</v>
      </c>
      <c r="K28" s="2">
        <v>62276355</v>
      </c>
      <c r="L28">
        <v>0.05</v>
      </c>
      <c r="M28" s="2">
        <v>50369</v>
      </c>
      <c r="N28" s="2">
        <v>62326724</v>
      </c>
    </row>
    <row r="29" spans="1:14" x14ac:dyDescent="0.25">
      <c r="A29" t="s">
        <v>96</v>
      </c>
      <c r="B29" t="s">
        <v>73</v>
      </c>
      <c r="C29" t="s">
        <v>56</v>
      </c>
      <c r="D29">
        <v>2018</v>
      </c>
      <c r="E29" t="s">
        <v>0</v>
      </c>
      <c r="F29" s="2">
        <v>973730</v>
      </c>
      <c r="G29" t="s">
        <v>0</v>
      </c>
      <c r="H29" t="s">
        <v>0</v>
      </c>
      <c r="I29" s="4" t="s">
        <v>0</v>
      </c>
      <c r="J29" s="27">
        <v>64.66</v>
      </c>
      <c r="K29" s="2">
        <v>63038306</v>
      </c>
      <c r="L29" s="4" t="s">
        <v>0</v>
      </c>
      <c r="M29" s="4" t="s">
        <v>0</v>
      </c>
      <c r="N29" s="4" t="s">
        <v>0</v>
      </c>
    </row>
    <row r="30" spans="1:14" x14ac:dyDescent="0.25">
      <c r="A30" t="s">
        <v>96</v>
      </c>
      <c r="B30" t="s">
        <v>73</v>
      </c>
      <c r="C30" t="s">
        <v>57</v>
      </c>
      <c r="D30">
        <v>2018</v>
      </c>
      <c r="E30" t="s">
        <v>0</v>
      </c>
      <c r="F30" s="2">
        <v>996161</v>
      </c>
      <c r="G30" t="s">
        <v>0</v>
      </c>
      <c r="H30" t="s">
        <v>0</v>
      </c>
      <c r="I30" s="4" t="s">
        <v>0</v>
      </c>
      <c r="J30" s="27">
        <v>76.89</v>
      </c>
      <c r="K30" s="2">
        <v>76676504</v>
      </c>
      <c r="L30" s="4" t="s">
        <v>0</v>
      </c>
      <c r="M30" s="4" t="s">
        <v>0</v>
      </c>
      <c r="N30" s="4" t="s">
        <v>0</v>
      </c>
    </row>
    <row r="31" spans="1:14" x14ac:dyDescent="0.25">
      <c r="A31" t="s">
        <v>96</v>
      </c>
      <c r="B31" t="s">
        <v>73</v>
      </c>
      <c r="C31" t="s">
        <v>59</v>
      </c>
      <c r="D31">
        <v>2018</v>
      </c>
      <c r="E31" t="s">
        <v>0</v>
      </c>
      <c r="F31" s="2">
        <v>945681</v>
      </c>
      <c r="G31" t="s">
        <v>0</v>
      </c>
      <c r="H31" t="s">
        <v>0</v>
      </c>
      <c r="I31" s="4" t="s">
        <v>0</v>
      </c>
      <c r="J31" s="27">
        <v>73.459999999999994</v>
      </c>
      <c r="K31" s="2">
        <v>69543489</v>
      </c>
      <c r="L31" s="4" t="s">
        <v>0</v>
      </c>
      <c r="M31" s="4" t="s">
        <v>0</v>
      </c>
      <c r="N31" s="4" t="s">
        <v>0</v>
      </c>
    </row>
    <row r="32" spans="1:14" x14ac:dyDescent="0.25">
      <c r="A32" t="s">
        <v>96</v>
      </c>
      <c r="B32" t="s">
        <v>73</v>
      </c>
      <c r="C32" t="s">
        <v>60</v>
      </c>
      <c r="D32">
        <v>2018</v>
      </c>
      <c r="E32" t="s">
        <v>0</v>
      </c>
      <c r="F32" s="2">
        <v>944609</v>
      </c>
      <c r="G32" t="s">
        <v>0</v>
      </c>
      <c r="H32" t="s">
        <v>0</v>
      </c>
      <c r="I32" s="4" t="s">
        <v>0</v>
      </c>
      <c r="J32" s="27">
        <v>79.28</v>
      </c>
      <c r="K32" s="2">
        <v>74960392</v>
      </c>
      <c r="L32" s="4" t="s">
        <v>0</v>
      </c>
      <c r="M32" s="4" t="s">
        <v>0</v>
      </c>
      <c r="N32" s="4" t="s">
        <v>0</v>
      </c>
    </row>
    <row r="33" spans="1:14" x14ac:dyDescent="0.25">
      <c r="A33" t="s">
        <v>96</v>
      </c>
      <c r="B33" t="s">
        <v>73</v>
      </c>
      <c r="C33" t="s">
        <v>61</v>
      </c>
      <c r="D33">
        <v>2018</v>
      </c>
      <c r="E33" t="s">
        <v>0</v>
      </c>
      <c r="F33" s="2">
        <v>947251</v>
      </c>
      <c r="G33" t="s">
        <v>0</v>
      </c>
      <c r="H33" t="s">
        <v>0</v>
      </c>
      <c r="I33" s="4" t="s">
        <v>0</v>
      </c>
      <c r="J33" s="27">
        <v>58.85</v>
      </c>
      <c r="K33" s="2">
        <v>55820554</v>
      </c>
      <c r="L33" s="4" t="s">
        <v>0</v>
      </c>
      <c r="M33" s="4" t="s">
        <v>0</v>
      </c>
      <c r="N33" s="4" t="s">
        <v>0</v>
      </c>
    </row>
    <row r="34" spans="1:14" x14ac:dyDescent="0.25">
      <c r="A34" t="s">
        <v>101</v>
      </c>
      <c r="B34" t="s">
        <v>55</v>
      </c>
      <c r="C34" t="s">
        <v>11</v>
      </c>
      <c r="D34">
        <v>2018</v>
      </c>
      <c r="E34" t="s">
        <v>0</v>
      </c>
      <c r="F34" s="2">
        <v>995351</v>
      </c>
      <c r="G34" t="s">
        <v>0</v>
      </c>
      <c r="H34" t="s">
        <v>0</v>
      </c>
      <c r="I34" s="4" t="s">
        <v>0</v>
      </c>
      <c r="J34" s="27">
        <v>63.25</v>
      </c>
      <c r="K34" s="2">
        <v>63030602</v>
      </c>
      <c r="L34" s="4" t="s">
        <v>0</v>
      </c>
      <c r="M34" s="4" t="s">
        <v>0</v>
      </c>
      <c r="N34" s="4" t="s">
        <v>0</v>
      </c>
    </row>
    <row r="35" spans="1:14" x14ac:dyDescent="0.25">
      <c r="A35" t="s">
        <v>100</v>
      </c>
      <c r="B35" t="s">
        <v>47</v>
      </c>
      <c r="C35" t="s">
        <v>18</v>
      </c>
      <c r="D35">
        <v>2018</v>
      </c>
      <c r="E35" t="s">
        <v>0</v>
      </c>
      <c r="F35" s="2">
        <v>994723</v>
      </c>
      <c r="G35" t="s">
        <v>0</v>
      </c>
      <c r="H35" t="s">
        <v>0</v>
      </c>
      <c r="I35" s="4" t="s">
        <v>0</v>
      </c>
      <c r="J35" s="27">
        <v>61.83</v>
      </c>
      <c r="K35" s="2">
        <v>61556443</v>
      </c>
      <c r="L35" s="4" t="s">
        <v>0</v>
      </c>
      <c r="M35" s="4" t="s">
        <v>0</v>
      </c>
      <c r="N35" s="4" t="s">
        <v>0</v>
      </c>
    </row>
    <row r="36" spans="1:14" x14ac:dyDescent="0.25">
      <c r="A36" t="s">
        <v>100</v>
      </c>
      <c r="B36" t="s">
        <v>47</v>
      </c>
      <c r="C36" t="s">
        <v>58</v>
      </c>
      <c r="D36">
        <v>2018</v>
      </c>
      <c r="E36" t="s">
        <v>0</v>
      </c>
      <c r="F36" s="2">
        <v>995085</v>
      </c>
      <c r="G36" t="s">
        <v>0</v>
      </c>
      <c r="H36" t="s">
        <v>0</v>
      </c>
      <c r="I36" s="4" t="s">
        <v>0</v>
      </c>
      <c r="J36" s="27">
        <v>73.319999999999993</v>
      </c>
      <c r="K36" s="2">
        <v>73011377</v>
      </c>
      <c r="L36" s="4" t="s">
        <v>0</v>
      </c>
      <c r="M36" s="4" t="s">
        <v>0</v>
      </c>
      <c r="N36" s="4" t="s">
        <v>0</v>
      </c>
    </row>
    <row r="37" spans="1:14" x14ac:dyDescent="0.25">
      <c r="A37" t="s">
        <v>100</v>
      </c>
      <c r="B37" t="s">
        <v>47</v>
      </c>
      <c r="C37" t="s">
        <v>20</v>
      </c>
      <c r="D37">
        <v>2018</v>
      </c>
      <c r="E37" t="s">
        <v>0</v>
      </c>
      <c r="F37" s="2">
        <v>995477</v>
      </c>
      <c r="G37" t="s">
        <v>0</v>
      </c>
      <c r="H37" t="s">
        <v>0</v>
      </c>
      <c r="I37" s="4" t="s">
        <v>0</v>
      </c>
      <c r="J37" s="27">
        <v>71.790000000000006</v>
      </c>
      <c r="K37" s="2">
        <v>71515068</v>
      </c>
      <c r="L37" s="4" t="s">
        <v>0</v>
      </c>
      <c r="M37" s="4" t="s">
        <v>0</v>
      </c>
      <c r="N37" s="4" t="s">
        <v>0</v>
      </c>
    </row>
    <row r="38" spans="1:14" x14ac:dyDescent="0.25">
      <c r="A38" t="s">
        <v>100</v>
      </c>
      <c r="B38" t="s">
        <v>47</v>
      </c>
      <c r="C38" t="s">
        <v>21</v>
      </c>
      <c r="D38">
        <v>2018</v>
      </c>
      <c r="E38" t="s">
        <v>0</v>
      </c>
      <c r="F38" s="2">
        <v>995171</v>
      </c>
      <c r="G38" t="s">
        <v>0</v>
      </c>
      <c r="H38" t="s">
        <v>0</v>
      </c>
      <c r="I38" s="4" t="s">
        <v>0</v>
      </c>
      <c r="J38" s="27">
        <v>79.41</v>
      </c>
      <c r="K38" s="2">
        <v>79074297</v>
      </c>
      <c r="L38" s="4" t="s">
        <v>0</v>
      </c>
      <c r="M38" s="4" t="s">
        <v>0</v>
      </c>
      <c r="N38" s="4" t="s">
        <v>0</v>
      </c>
    </row>
    <row r="39" spans="1:14" x14ac:dyDescent="0.25">
      <c r="A39" t="s">
        <v>168</v>
      </c>
      <c r="B39" t="s">
        <v>84</v>
      </c>
      <c r="C39" t="s">
        <v>13</v>
      </c>
      <c r="D39" s="24">
        <v>2019</v>
      </c>
      <c r="E39" s="19">
        <v>43588</v>
      </c>
      <c r="F39" s="2">
        <v>996223</v>
      </c>
      <c r="G39" s="21">
        <v>43618</v>
      </c>
      <c r="H39" t="s">
        <v>0</v>
      </c>
      <c r="I39" s="4" t="s">
        <v>0</v>
      </c>
      <c r="J39">
        <v>70.218000000000004</v>
      </c>
      <c r="K39" s="3">
        <v>70002598</v>
      </c>
      <c r="L39" s="4" t="s">
        <v>0</v>
      </c>
      <c r="M39" s="2">
        <v>49811</v>
      </c>
      <c r="N39" s="4" t="s">
        <v>0</v>
      </c>
    </row>
    <row r="40" spans="1:14" x14ac:dyDescent="0.25">
      <c r="A40" t="s">
        <v>168</v>
      </c>
      <c r="B40" t="s">
        <v>84</v>
      </c>
      <c r="C40" t="s">
        <v>14</v>
      </c>
      <c r="D40" s="24">
        <v>2019</v>
      </c>
      <c r="E40" s="19">
        <v>43810</v>
      </c>
      <c r="F40" s="2">
        <v>949817</v>
      </c>
      <c r="G40" s="21">
        <v>43829</v>
      </c>
      <c r="H40" t="s">
        <v>0</v>
      </c>
      <c r="I40" s="4" t="s">
        <v>0</v>
      </c>
      <c r="J40">
        <v>60.475000000000001</v>
      </c>
      <c r="K40" s="3">
        <v>57487674</v>
      </c>
      <c r="L40" s="4" t="s">
        <v>0</v>
      </c>
      <c r="M40" s="2">
        <v>47491</v>
      </c>
      <c r="N40" s="4" t="s">
        <v>0</v>
      </c>
    </row>
    <row r="41" spans="1:14" x14ac:dyDescent="0.25">
      <c r="A41" t="s">
        <v>168</v>
      </c>
      <c r="B41" t="s">
        <v>73</v>
      </c>
      <c r="C41" t="s">
        <v>67</v>
      </c>
      <c r="D41" s="24">
        <v>2019</v>
      </c>
      <c r="E41" s="19">
        <v>43815</v>
      </c>
      <c r="F41" s="2">
        <v>992164</v>
      </c>
      <c r="G41" s="21">
        <v>43829</v>
      </c>
      <c r="H41" t="s">
        <v>0</v>
      </c>
      <c r="I41" s="4" t="s">
        <v>0</v>
      </c>
      <c r="J41">
        <v>61.32</v>
      </c>
      <c r="K41" s="3">
        <v>60839827</v>
      </c>
      <c r="L41" s="4" t="s">
        <v>0</v>
      </c>
      <c r="M41" s="2">
        <v>79373</v>
      </c>
      <c r="N41" s="4" t="s">
        <v>0</v>
      </c>
    </row>
    <row r="42" spans="1:14" x14ac:dyDescent="0.25">
      <c r="A42" t="s">
        <v>100</v>
      </c>
      <c r="B42" t="s">
        <v>47</v>
      </c>
      <c r="C42" t="s">
        <v>22</v>
      </c>
      <c r="D42" s="24">
        <v>2019</v>
      </c>
      <c r="E42" s="19">
        <v>43483</v>
      </c>
      <c r="F42" s="2">
        <v>994389</v>
      </c>
      <c r="G42" s="21">
        <v>43514</v>
      </c>
      <c r="H42" t="s">
        <v>0</v>
      </c>
      <c r="I42" s="4" t="s">
        <v>0</v>
      </c>
      <c r="J42">
        <v>54.457000000000001</v>
      </c>
      <c r="K42" s="3">
        <v>54201161</v>
      </c>
      <c r="L42" s="4" t="s">
        <v>0</v>
      </c>
      <c r="M42" s="2">
        <v>49719</v>
      </c>
      <c r="N42" s="4" t="s">
        <v>0</v>
      </c>
    </row>
    <row r="43" spans="1:14" x14ac:dyDescent="0.25">
      <c r="A43" t="s">
        <v>100</v>
      </c>
      <c r="B43" t="s">
        <v>47</v>
      </c>
      <c r="C43" t="s">
        <v>23</v>
      </c>
      <c r="D43" s="24">
        <v>2019</v>
      </c>
      <c r="E43" s="19">
        <v>43587</v>
      </c>
      <c r="F43" s="2">
        <v>995076</v>
      </c>
      <c r="G43" s="21">
        <v>43252</v>
      </c>
      <c r="H43" t="s">
        <v>0</v>
      </c>
      <c r="I43" s="4" t="s">
        <v>0</v>
      </c>
      <c r="J43">
        <v>64.832999999999998</v>
      </c>
      <c r="K43" s="3">
        <v>63169415</v>
      </c>
      <c r="L43" s="4" t="s">
        <v>0</v>
      </c>
      <c r="M43" s="2">
        <v>49754</v>
      </c>
      <c r="N43" s="4" t="s">
        <v>0</v>
      </c>
    </row>
    <row r="44" spans="1:14" x14ac:dyDescent="0.25">
      <c r="A44" t="s">
        <v>100</v>
      </c>
      <c r="B44" t="s">
        <v>47</v>
      </c>
      <c r="C44" t="s">
        <v>24</v>
      </c>
      <c r="D44" s="24">
        <v>2019</v>
      </c>
      <c r="E44" s="19">
        <v>43639</v>
      </c>
      <c r="F44" s="2">
        <v>995956</v>
      </c>
      <c r="G44" s="21">
        <v>43670</v>
      </c>
      <c r="H44" t="s">
        <v>0</v>
      </c>
      <c r="I44" s="4" t="s">
        <v>0</v>
      </c>
      <c r="J44">
        <v>65.116</v>
      </c>
      <c r="K44" s="3">
        <v>64852671</v>
      </c>
      <c r="L44" s="4" t="s">
        <v>0</v>
      </c>
      <c r="M44" t="s">
        <v>0</v>
      </c>
      <c r="N44" s="4" t="s">
        <v>0</v>
      </c>
    </row>
    <row r="45" spans="1:14" x14ac:dyDescent="0.25">
      <c r="A45" t="s">
        <v>100</v>
      </c>
      <c r="B45" t="s">
        <v>47</v>
      </c>
      <c r="C45" t="s">
        <v>25</v>
      </c>
      <c r="D45" s="24">
        <v>2019</v>
      </c>
      <c r="E45" s="19">
        <v>43763</v>
      </c>
      <c r="F45" s="2">
        <v>994463</v>
      </c>
      <c r="G45" s="21">
        <v>43804</v>
      </c>
      <c r="H45" t="s">
        <v>0</v>
      </c>
      <c r="I45" s="4" t="s">
        <v>0</v>
      </c>
      <c r="J45">
        <v>59.877000000000002</v>
      </c>
      <c r="K45" s="3">
        <v>59545461</v>
      </c>
      <c r="L45" s="4" t="s">
        <v>0</v>
      </c>
      <c r="M45" t="s">
        <v>12</v>
      </c>
      <c r="N45" s="4" t="s">
        <v>0</v>
      </c>
    </row>
    <row r="46" spans="1:14" x14ac:dyDescent="0.25">
      <c r="A46" t="s">
        <v>96</v>
      </c>
      <c r="B46" t="s">
        <v>73</v>
      </c>
      <c r="C46" t="s">
        <v>62</v>
      </c>
      <c r="D46" s="24">
        <v>2019</v>
      </c>
      <c r="E46" s="19">
        <v>43490</v>
      </c>
      <c r="F46" s="2">
        <v>948122</v>
      </c>
      <c r="G46" s="21">
        <v>43520</v>
      </c>
      <c r="H46" t="s">
        <v>0</v>
      </c>
      <c r="I46" s="4" t="s">
        <v>0</v>
      </c>
      <c r="J46">
        <v>60.040999999999997</v>
      </c>
      <c r="K46" s="3">
        <v>57002043</v>
      </c>
      <c r="L46" s="4" t="s">
        <v>0</v>
      </c>
      <c r="M46" s="2">
        <v>75850</v>
      </c>
      <c r="N46" s="4" t="s">
        <v>0</v>
      </c>
    </row>
    <row r="47" spans="1:14" x14ac:dyDescent="0.25">
      <c r="A47" t="s">
        <v>96</v>
      </c>
      <c r="B47" t="s">
        <v>73</v>
      </c>
      <c r="C47" t="s">
        <v>63</v>
      </c>
      <c r="D47" s="24">
        <v>2019</v>
      </c>
      <c r="E47" s="19">
        <v>43549</v>
      </c>
      <c r="F47" s="2">
        <v>994251</v>
      </c>
      <c r="G47" s="21">
        <v>43579</v>
      </c>
      <c r="H47" t="s">
        <v>0</v>
      </c>
      <c r="I47" s="4" t="s">
        <v>0</v>
      </c>
      <c r="J47">
        <v>67.153000000000006</v>
      </c>
      <c r="K47" s="3">
        <v>66846477</v>
      </c>
      <c r="L47" s="4" t="s">
        <v>0</v>
      </c>
      <c r="M47" s="2">
        <v>79540</v>
      </c>
      <c r="N47" s="4" t="s">
        <v>0</v>
      </c>
    </row>
    <row r="48" spans="1:14" x14ac:dyDescent="0.25">
      <c r="A48" t="s">
        <v>96</v>
      </c>
      <c r="B48" t="s">
        <v>73</v>
      </c>
      <c r="C48" t="s">
        <v>64</v>
      </c>
      <c r="D48" s="24">
        <v>2019</v>
      </c>
      <c r="E48" s="19">
        <v>43623</v>
      </c>
      <c r="F48" s="2">
        <v>993641</v>
      </c>
      <c r="G48" s="21">
        <v>43654</v>
      </c>
      <c r="H48" t="s">
        <v>0</v>
      </c>
      <c r="I48" s="4" t="s">
        <v>0</v>
      </c>
      <c r="J48">
        <v>64.832999999999998</v>
      </c>
      <c r="K48" s="3">
        <v>64500218</v>
      </c>
      <c r="L48" s="4" t="s">
        <v>0</v>
      </c>
      <c r="M48" s="2">
        <v>79491</v>
      </c>
      <c r="N48" s="4" t="s">
        <v>0</v>
      </c>
    </row>
    <row r="49" spans="1:14" x14ac:dyDescent="0.25">
      <c r="A49" t="s">
        <v>96</v>
      </c>
      <c r="B49" t="s">
        <v>73</v>
      </c>
      <c r="C49" t="s">
        <v>65</v>
      </c>
      <c r="D49" s="24">
        <v>2019</v>
      </c>
      <c r="E49" s="19">
        <v>43670</v>
      </c>
      <c r="F49" s="2">
        <v>994557</v>
      </c>
      <c r="G49" s="21">
        <v>43700</v>
      </c>
      <c r="H49" t="s">
        <v>0</v>
      </c>
      <c r="I49" s="4" t="s">
        <v>0</v>
      </c>
      <c r="J49">
        <v>64.501000000000005</v>
      </c>
      <c r="K49" s="3">
        <v>64229486</v>
      </c>
      <c r="L49" s="4" t="s">
        <v>0</v>
      </c>
      <c r="M49" s="2">
        <v>79565</v>
      </c>
      <c r="N49" s="4" t="s">
        <v>0</v>
      </c>
    </row>
    <row r="50" spans="1:14" x14ac:dyDescent="0.25">
      <c r="A50" t="s">
        <v>96</v>
      </c>
      <c r="B50" t="s">
        <v>73</v>
      </c>
      <c r="C50" t="s">
        <v>66</v>
      </c>
      <c r="D50" s="24">
        <v>2019</v>
      </c>
      <c r="E50" s="19">
        <v>43762</v>
      </c>
      <c r="F50" s="2">
        <v>948568</v>
      </c>
      <c r="G50" s="21">
        <v>43804</v>
      </c>
      <c r="H50" t="s">
        <v>0</v>
      </c>
      <c r="I50" s="4" t="s">
        <v>0</v>
      </c>
      <c r="J50">
        <v>63.363999999999997</v>
      </c>
      <c r="K50" s="3">
        <v>60105063</v>
      </c>
      <c r="L50" s="2"/>
      <c r="M50" s="2">
        <v>75885</v>
      </c>
      <c r="N50" s="4" t="s">
        <v>0</v>
      </c>
    </row>
    <row r="51" spans="1:14" x14ac:dyDescent="0.25">
      <c r="E51" s="19"/>
      <c r="G51" s="2"/>
      <c r="J51" s="2"/>
      <c r="L51" s="2"/>
      <c r="M51" s="2"/>
    </row>
    <row r="52" spans="1:14" x14ac:dyDescent="0.25">
      <c r="E52" s="19"/>
      <c r="G52" s="2"/>
      <c r="J52" s="2"/>
      <c r="L52" s="2"/>
      <c r="M52" s="2"/>
    </row>
    <row r="53" spans="1:14" x14ac:dyDescent="0.25">
      <c r="E53" s="19"/>
      <c r="G53" s="2"/>
      <c r="J53" s="2"/>
      <c r="M53" s="2"/>
    </row>
    <row r="54" spans="1:14" x14ac:dyDescent="0.25">
      <c r="E54" s="19"/>
      <c r="G54" s="2"/>
      <c r="J54" s="2"/>
      <c r="L54" s="2"/>
      <c r="M54" s="2"/>
    </row>
    <row r="55" spans="1:14" x14ac:dyDescent="0.25">
      <c r="E55" s="19"/>
      <c r="G55" s="2"/>
      <c r="J55" s="2"/>
      <c r="L55" s="2"/>
      <c r="M55" s="2"/>
    </row>
    <row r="56" spans="1:14" x14ac:dyDescent="0.25">
      <c r="E56" s="19"/>
      <c r="G56" s="2"/>
      <c r="J56" s="2"/>
      <c r="L56" s="2"/>
      <c r="M56" s="2"/>
    </row>
    <row r="57" spans="1:14" x14ac:dyDescent="0.25">
      <c r="E57" s="19"/>
      <c r="G57" s="2"/>
      <c r="J57" s="2"/>
      <c r="L57" s="2"/>
      <c r="M57" s="2"/>
    </row>
    <row r="58" spans="1:14" x14ac:dyDescent="0.25">
      <c r="E58" s="19"/>
      <c r="G58" s="2"/>
      <c r="J58" s="2"/>
      <c r="L58" s="2"/>
      <c r="M58" s="2"/>
    </row>
    <row r="59" spans="1:14" x14ac:dyDescent="0.25">
      <c r="E59" s="19"/>
      <c r="G59" s="2"/>
      <c r="J59" s="2"/>
      <c r="L59" s="2"/>
      <c r="M59" s="2"/>
    </row>
    <row r="60" spans="1:14" x14ac:dyDescent="0.25">
      <c r="E60" s="19"/>
      <c r="G60" s="2"/>
      <c r="J60" s="2"/>
      <c r="L60" s="2"/>
      <c r="M60" s="2"/>
    </row>
    <row r="61" spans="1:14" x14ac:dyDescent="0.25">
      <c r="E61" s="19"/>
      <c r="G61" s="2"/>
      <c r="J61" s="2"/>
      <c r="M61" s="2"/>
    </row>
    <row r="62" spans="1:14" x14ac:dyDescent="0.25">
      <c r="E62" s="19"/>
      <c r="G62" s="2"/>
      <c r="J62" s="2"/>
      <c r="L62" s="2"/>
      <c r="M62" s="2"/>
    </row>
    <row r="63" spans="1:14" x14ac:dyDescent="0.25">
      <c r="E63" s="19"/>
      <c r="G63" s="2"/>
      <c r="J63" s="2"/>
      <c r="L63" s="2"/>
      <c r="M63" s="2"/>
    </row>
    <row r="64" spans="1:14" x14ac:dyDescent="0.25">
      <c r="E64" s="19"/>
      <c r="G64" s="2"/>
      <c r="J64" s="2"/>
      <c r="L64" s="2"/>
      <c r="M64" s="2"/>
    </row>
    <row r="65" spans="5:13" x14ac:dyDescent="0.25">
      <c r="E65" s="19"/>
      <c r="G65" s="2"/>
      <c r="J65" s="2"/>
      <c r="L65" s="2"/>
      <c r="M65" s="2"/>
    </row>
    <row r="66" spans="5:13" x14ac:dyDescent="0.25">
      <c r="E66" s="19"/>
      <c r="G66" s="2"/>
      <c r="J66" s="2"/>
      <c r="L66" s="2"/>
      <c r="M66" s="2"/>
    </row>
    <row r="67" spans="5:13" x14ac:dyDescent="0.25">
      <c r="E67" s="19"/>
      <c r="G67" s="2"/>
      <c r="J67" s="2"/>
      <c r="L67" s="2"/>
      <c r="M67" s="2"/>
    </row>
    <row r="68" spans="5:13" x14ac:dyDescent="0.25">
      <c r="E68" s="19"/>
      <c r="G68" s="2"/>
      <c r="J68" s="2"/>
      <c r="L68" s="2"/>
      <c r="M68" s="2"/>
    </row>
    <row r="69" spans="5:13" x14ac:dyDescent="0.25">
      <c r="E69" s="19"/>
      <c r="G69" s="2"/>
      <c r="J69" s="2"/>
      <c r="L69" s="2"/>
      <c r="M69" s="2"/>
    </row>
    <row r="70" spans="5:13" x14ac:dyDescent="0.25">
      <c r="G70" s="2"/>
      <c r="J70" s="2"/>
      <c r="M70" s="2"/>
    </row>
  </sheetData>
  <autoFilter ref="A6:N38">
    <sortState ref="A7:N38">
      <sortCondition ref="E6:E38"/>
    </sortState>
  </autoFilter>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heetViews>
  <sheetFormatPr defaultRowHeight="15" x14ac:dyDescent="0.25"/>
  <cols>
    <col min="1" max="1" width="26.140625" customWidth="1"/>
    <col min="2" max="2" width="20.5703125" customWidth="1"/>
    <col min="3" max="3" width="13.140625" customWidth="1"/>
    <col min="4" max="4" width="26.140625" customWidth="1"/>
    <col min="5" max="5" width="20.85546875" customWidth="1"/>
    <col min="6" max="9" width="26.140625" customWidth="1"/>
    <col min="10" max="10" width="13" customWidth="1"/>
  </cols>
  <sheetData>
    <row r="1" spans="1:11" x14ac:dyDescent="0.25">
      <c r="A1" s="29" t="s">
        <v>160</v>
      </c>
      <c r="B1" s="4" t="s">
        <v>151</v>
      </c>
    </row>
    <row r="2" spans="1:11" x14ac:dyDescent="0.25">
      <c r="A2" s="29" t="s">
        <v>161</v>
      </c>
      <c r="B2" t="s">
        <v>152</v>
      </c>
    </row>
    <row r="3" spans="1:11" x14ac:dyDescent="0.25">
      <c r="A3" s="29" t="s">
        <v>153</v>
      </c>
      <c r="B3" s="32" t="s">
        <v>177</v>
      </c>
    </row>
    <row r="5" spans="1:11" x14ac:dyDescent="0.25">
      <c r="A5" s="20" t="s">
        <v>102</v>
      </c>
      <c r="B5" s="20" t="s">
        <v>103</v>
      </c>
      <c r="C5" s="20" t="s">
        <v>104</v>
      </c>
      <c r="D5" s="20" t="s">
        <v>105</v>
      </c>
      <c r="E5" s="20" t="s">
        <v>106</v>
      </c>
      <c r="F5" s="20" t="s">
        <v>107</v>
      </c>
      <c r="G5" s="20" t="s">
        <v>108</v>
      </c>
      <c r="H5" s="20" t="s">
        <v>109</v>
      </c>
      <c r="I5" s="20" t="s">
        <v>110</v>
      </c>
      <c r="J5" s="20" t="s">
        <v>150</v>
      </c>
      <c r="K5" s="20"/>
    </row>
    <row r="6" spans="1:11" x14ac:dyDescent="0.25">
      <c r="A6" t="s">
        <v>111</v>
      </c>
      <c r="B6" t="s">
        <v>112</v>
      </c>
      <c r="C6" t="s">
        <v>112</v>
      </c>
      <c r="D6" t="s">
        <v>113</v>
      </c>
      <c r="E6">
        <v>992460</v>
      </c>
      <c r="F6" t="s">
        <v>114</v>
      </c>
      <c r="G6" t="s">
        <v>115</v>
      </c>
      <c r="H6" t="s">
        <v>116</v>
      </c>
      <c r="I6" t="s">
        <v>117</v>
      </c>
      <c r="J6" s="2">
        <v>63387364</v>
      </c>
    </row>
    <row r="7" spans="1:11" x14ac:dyDescent="0.25">
      <c r="A7" t="s">
        <v>111</v>
      </c>
      <c r="B7" t="s">
        <v>112</v>
      </c>
      <c r="D7" t="s">
        <v>97</v>
      </c>
      <c r="E7" s="2">
        <v>898338</v>
      </c>
      <c r="J7" s="22">
        <v>94720758.719999999</v>
      </c>
    </row>
    <row r="16" spans="1:11" x14ac:dyDescent="0.25">
      <c r="A16" s="20"/>
      <c r="B16" s="20"/>
      <c r="C16" s="20"/>
      <c r="D16" s="20"/>
      <c r="E16" s="20"/>
      <c r="F16" s="20"/>
    </row>
    <row r="17" spans="5:6" x14ac:dyDescent="0.25">
      <c r="E17" s="2"/>
      <c r="F17" s="22"/>
    </row>
  </sheetData>
  <autoFilter ref="A5:J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Welcome</vt:lpstr>
      <vt:lpstr>Interactive_data</vt:lpstr>
      <vt:lpstr>lists</vt:lpstr>
      <vt:lpstr>Oil sales revenue by cargo</vt:lpstr>
      <vt:lpstr>Oil revenue distribution_2019</vt:lpstr>
      <vt:lpstr>Sources of oil revenue_2019</vt:lpstr>
      <vt:lpstr>Oil sales by buyer 2015-2019</vt:lpstr>
      <vt:lpstr>Buying company oil sales PtG</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Kaisa Toroskainen</dc:creator>
  <cp:lastModifiedBy>Anna Fleming</cp:lastModifiedBy>
  <dcterms:created xsi:type="dcterms:W3CDTF">2019-12-01T09:02:06Z</dcterms:created>
  <dcterms:modified xsi:type="dcterms:W3CDTF">2020-12-09T10:33:30Z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{6284801F-D41F-44D6-92D2-6B6E71EC90D3}</vt:lpwstr>
  </property>
</Properties>
</file>